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X:\EX_SEC_STATISTICS\PB\ВИДАННЯ\2024\4_кв_2024_EUR_UAH_розміщ\"/>
    </mc:Choice>
  </mc:AlternateContent>
  <bookViews>
    <workbookView xWindow="0" yWindow="0" windowWidth="19200" windowHeight="6888" tabRatio="375"/>
  </bookViews>
  <sheets>
    <sheet name="1" sheetId="3" r:id="rId1"/>
    <sheet name="1.1" sheetId="10" r:id="rId2"/>
    <sheet name="1.2" sheetId="11" state="hidden" r:id="rId3"/>
    <sheet name="1.2 " sheetId="15" r:id="rId4"/>
    <sheet name="1.3" sheetId="12" r:id="rId5"/>
    <sheet name="1.4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F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>#REF!</definedName>
    <definedName name="__tab07" localSheetId="3">#REF!</definedName>
    <definedName name="__tab07">#REF!</definedName>
    <definedName name="__Tab1" localSheetId="3">#REF!</definedName>
    <definedName name="__Tab1">#REF!</definedName>
    <definedName name="__UKR1" localSheetId="3">#REF!</definedName>
    <definedName name="__UKR1">#REF!</definedName>
    <definedName name="__UKR2" localSheetId="3">#REF!</definedName>
    <definedName name="__UKR2">#REF!</definedName>
    <definedName name="__UKR3" localSheetId="3">#REF!</definedName>
    <definedName name="__UKR3">#REF!</definedName>
    <definedName name="_tab06" localSheetId="3">#REF!</definedName>
    <definedName name="_tab06">#REF!</definedName>
    <definedName name="_tab07" localSheetId="3">#REF!</definedName>
    <definedName name="_tab07">#REF!</definedName>
    <definedName name="_Tab1" localSheetId="3">#REF!</definedName>
    <definedName name="_Tab1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 localSheetId="5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>#REF!</definedName>
    <definedName name="Range_InValidResultsStart" localSheetId="3">#REF!</definedName>
    <definedName name="Range_InValidResultsStart">#REF!</definedName>
    <definedName name="Range_NumberofFailuresStart" localSheetId="3">#REF!</definedName>
    <definedName name="Range_NumberofFailuresStart">#REF!</definedName>
    <definedName name="Range_ReportFormName" localSheetId="3">#REF!</definedName>
    <definedName name="Range_ReportFormName">#REF!</definedName>
    <definedName name="Range_ValidationResultsStart" localSheetId="3">#REF!</definedName>
    <definedName name="Range_ValidationResultsStart">#REF!</definedName>
    <definedName name="Range_ValidationRulesStart" localSheetId="3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 localSheetId="5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 localSheetId="5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>#REF!</definedName>
    <definedName name="Test1" localSheetId="3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'1'!$B$1:$K$34</definedName>
    <definedName name="_xlnm.Print_Area" localSheetId="1">'1.1'!$A$2:$AV$41</definedName>
    <definedName name="_xlnm.Print_Area" localSheetId="2">'1.2'!$A$2:$AW$38</definedName>
    <definedName name="_xlnm.Print_Area" localSheetId="3">'1.2 '!$A$2:$AV$41</definedName>
    <definedName name="_xlnm.Print_Area" localSheetId="4">'1.3'!$A$2:$AV$40</definedName>
    <definedName name="_xlnm.Print_Area" localSheetId="5">'1.4'!$A$2:$AV$43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V8" i="13" l="1"/>
  <c r="AV9" i="13"/>
  <c r="AV10" i="13"/>
  <c r="AV11" i="13"/>
  <c r="AV12" i="13"/>
  <c r="AV13" i="13"/>
  <c r="AV14" i="13"/>
  <c r="AV15" i="13"/>
  <c r="AV16" i="13"/>
  <c r="AV17" i="13"/>
  <c r="AV18" i="13"/>
  <c r="AV19" i="13"/>
  <c r="AV20" i="13"/>
  <c r="AV21" i="13"/>
  <c r="AV22" i="13"/>
  <c r="AV23" i="13"/>
  <c r="AV24" i="13"/>
  <c r="AV25" i="13"/>
  <c r="AV26" i="13"/>
  <c r="AV27" i="13"/>
  <c r="AV28" i="13"/>
  <c r="AV29" i="13"/>
  <c r="AV30" i="13"/>
  <c r="AV31" i="13"/>
  <c r="AV32" i="13"/>
  <c r="AV33" i="13"/>
  <c r="AV34" i="13"/>
  <c r="AV35" i="13"/>
  <c r="AV36" i="13"/>
  <c r="AV37" i="13"/>
  <c r="AV38" i="13"/>
  <c r="AV7" i="13"/>
  <c r="AU8" i="13"/>
  <c r="AU9" i="13"/>
  <c r="AU10" i="13"/>
  <c r="AU11" i="13"/>
  <c r="AU12" i="13"/>
  <c r="AU13" i="13"/>
  <c r="AU14" i="13"/>
  <c r="AU15" i="13"/>
  <c r="AU16" i="13"/>
  <c r="AU17" i="13"/>
  <c r="AU18" i="13"/>
  <c r="AU19" i="13"/>
  <c r="AU20" i="13"/>
  <c r="AU21" i="13"/>
  <c r="AU22" i="13"/>
  <c r="AU23" i="13"/>
  <c r="AU24" i="13"/>
  <c r="AU25" i="13"/>
  <c r="AU26" i="13"/>
  <c r="AU27" i="13"/>
  <c r="AU28" i="13"/>
  <c r="AU29" i="13"/>
  <c r="AU30" i="13"/>
  <c r="AU31" i="13"/>
  <c r="AU32" i="13"/>
  <c r="AU33" i="13"/>
  <c r="AU34" i="13"/>
  <c r="AU35" i="13"/>
  <c r="AU36" i="13"/>
  <c r="AU37" i="13"/>
  <c r="AU38" i="13"/>
  <c r="AU7" i="13"/>
  <c r="AV8" i="12" l="1"/>
  <c r="AV9" i="12"/>
  <c r="AV10" i="12"/>
  <c r="AV11" i="12"/>
  <c r="AV12" i="12"/>
  <c r="AV13" i="12"/>
  <c r="AV14" i="12"/>
  <c r="AV15" i="12"/>
  <c r="AV16" i="12"/>
  <c r="AV17" i="12"/>
  <c r="AV18" i="12"/>
  <c r="AV19" i="12"/>
  <c r="AV20" i="12"/>
  <c r="AV21" i="12"/>
  <c r="AV22" i="12"/>
  <c r="AV23" i="12"/>
  <c r="AV24" i="12"/>
  <c r="AV25" i="12"/>
  <c r="AV26" i="12"/>
  <c r="AV27" i="12"/>
  <c r="AV28" i="12"/>
  <c r="AV29" i="12"/>
  <c r="AV30" i="12"/>
  <c r="AV31" i="12"/>
  <c r="AV32" i="12"/>
  <c r="AV33" i="12"/>
  <c r="AV34" i="12"/>
  <c r="AV35" i="12"/>
  <c r="AV7" i="12"/>
  <c r="AU8" i="12"/>
  <c r="AU9" i="12"/>
  <c r="AU10" i="12"/>
  <c r="AU11" i="12"/>
  <c r="AU12" i="12"/>
  <c r="AU13" i="12"/>
  <c r="AU14" i="12"/>
  <c r="AU15" i="12"/>
  <c r="AU16" i="12"/>
  <c r="AU17" i="12"/>
  <c r="AU18" i="12"/>
  <c r="AU19" i="12"/>
  <c r="AU20" i="12"/>
  <c r="AU21" i="12"/>
  <c r="AU22" i="12"/>
  <c r="AU23" i="12"/>
  <c r="AU24" i="12"/>
  <c r="AU25" i="12"/>
  <c r="AU26" i="12"/>
  <c r="AU27" i="12"/>
  <c r="AU28" i="12"/>
  <c r="AU29" i="12"/>
  <c r="AU30" i="12"/>
  <c r="AU31" i="12"/>
  <c r="AU32" i="12"/>
  <c r="AU33" i="12"/>
  <c r="AU34" i="12"/>
  <c r="AU35" i="12"/>
  <c r="AU7" i="12"/>
  <c r="AT7" i="15" l="1"/>
  <c r="AV10" i="15"/>
  <c r="AV11" i="15"/>
  <c r="AV13" i="15"/>
  <c r="AV12" i="15"/>
  <c r="AV14" i="15"/>
  <c r="AV15" i="15"/>
  <c r="AV17" i="15"/>
  <c r="AV16" i="15"/>
  <c r="AV18" i="15"/>
  <c r="AV19" i="15"/>
  <c r="AV20" i="15"/>
  <c r="AV21" i="15"/>
  <c r="AV22" i="15"/>
  <c r="AV23" i="15"/>
  <c r="AV24" i="15"/>
  <c r="AV25" i="15"/>
  <c r="AV26" i="15"/>
  <c r="AV27" i="15"/>
  <c r="AV28" i="15"/>
  <c r="AV29" i="15"/>
  <c r="AV30" i="15"/>
  <c r="AV31" i="15"/>
  <c r="AV32" i="15"/>
  <c r="AV33" i="15"/>
  <c r="AV34" i="15"/>
  <c r="AV35" i="15"/>
  <c r="AV36" i="15"/>
  <c r="AV9" i="15"/>
  <c r="AU10" i="15"/>
  <c r="AU11" i="15"/>
  <c r="AU13" i="15"/>
  <c r="AU12" i="15"/>
  <c r="AU14" i="15"/>
  <c r="AU15" i="15"/>
  <c r="AU17" i="15"/>
  <c r="AU16" i="15"/>
  <c r="AU18" i="15"/>
  <c r="AU19" i="15"/>
  <c r="AU20" i="15"/>
  <c r="AU21" i="15"/>
  <c r="AU22" i="15"/>
  <c r="AU23" i="15"/>
  <c r="AU24" i="15"/>
  <c r="AU25" i="15"/>
  <c r="AU26" i="15"/>
  <c r="AU27" i="15"/>
  <c r="AU28" i="15"/>
  <c r="AU29" i="15"/>
  <c r="AU30" i="15"/>
  <c r="AU31" i="15"/>
  <c r="AU32" i="15"/>
  <c r="AU33" i="15"/>
  <c r="AU34" i="15"/>
  <c r="AU35" i="15"/>
  <c r="AU36" i="15"/>
  <c r="AU9" i="15"/>
  <c r="AV8" i="15"/>
  <c r="AU8" i="15"/>
  <c r="AT7" i="10" l="1"/>
  <c r="AV10" i="10" l="1"/>
  <c r="AV11" i="10"/>
  <c r="AV12" i="10"/>
  <c r="AV13" i="10"/>
  <c r="AV14" i="10"/>
  <c r="AV15" i="10"/>
  <c r="AV16" i="10"/>
  <c r="AV17" i="10"/>
  <c r="AV18" i="10"/>
  <c r="AV19" i="10"/>
  <c r="AV21" i="10"/>
  <c r="AV20" i="10"/>
  <c r="AV22" i="10"/>
  <c r="AV23" i="10"/>
  <c r="AV24" i="10"/>
  <c r="AV25" i="10"/>
  <c r="AV26" i="10"/>
  <c r="AV27" i="10"/>
  <c r="AV28" i="10"/>
  <c r="AV31" i="10"/>
  <c r="AV29" i="10"/>
  <c r="AV30" i="10"/>
  <c r="AV32" i="10"/>
  <c r="AV33" i="10"/>
  <c r="AV34" i="10"/>
  <c r="AV35" i="10"/>
  <c r="AV36" i="10"/>
  <c r="AV9" i="10"/>
  <c r="AV8" i="10"/>
  <c r="AU10" i="10"/>
  <c r="AU11" i="10"/>
  <c r="AU12" i="10"/>
  <c r="AU13" i="10"/>
  <c r="AU14" i="10"/>
  <c r="AU15" i="10"/>
  <c r="AU16" i="10"/>
  <c r="AU17" i="10"/>
  <c r="AU18" i="10"/>
  <c r="AU19" i="10"/>
  <c r="AU21" i="10"/>
  <c r="AU20" i="10"/>
  <c r="AU22" i="10"/>
  <c r="AU23" i="10"/>
  <c r="AU24" i="10"/>
  <c r="AU25" i="10"/>
  <c r="AU26" i="10"/>
  <c r="AU27" i="10"/>
  <c r="AU28" i="10"/>
  <c r="AU31" i="10"/>
  <c r="AU29" i="10"/>
  <c r="AU30" i="10"/>
  <c r="AU32" i="10"/>
  <c r="AU33" i="10"/>
  <c r="AU34" i="10"/>
  <c r="AU35" i="10"/>
  <c r="AU36" i="10"/>
  <c r="AU9" i="10"/>
  <c r="AU8" i="10"/>
  <c r="AS7" i="15" l="1"/>
  <c r="AS7" i="10"/>
  <c r="AN7" i="15" l="1"/>
  <c r="AO7" i="15"/>
  <c r="AP7" i="15"/>
  <c r="AQ7" i="15"/>
  <c r="AR7" i="15"/>
  <c r="AM7" i="15"/>
  <c r="AU7" i="15" l="1"/>
  <c r="AV7" i="15"/>
  <c r="AN7" i="10"/>
  <c r="AO7" i="10"/>
  <c r="AP7" i="10"/>
  <c r="AQ7" i="10"/>
  <c r="AR7" i="10"/>
  <c r="AM7" i="10"/>
  <c r="AU7" i="10" l="1"/>
  <c r="AV7" i="10"/>
  <c r="B32" i="10"/>
  <c r="AX32" i="10"/>
  <c r="AY32" i="10"/>
  <c r="AZ32" i="10"/>
  <c r="BA32" i="10"/>
  <c r="BB32" i="10"/>
  <c r="BC32" i="10"/>
  <c r="BD32" i="10"/>
  <c r="BE32" i="10"/>
  <c r="BF32" i="10"/>
  <c r="B18" i="3" l="1"/>
  <c r="B10" i="3"/>
  <c r="BF8" i="13" l="1"/>
  <c r="BF9" i="13"/>
  <c r="BF10" i="13"/>
  <c r="BF11" i="13"/>
  <c r="BF12" i="13"/>
  <c r="BF13" i="13"/>
  <c r="BF14" i="13"/>
  <c r="BF15" i="13"/>
  <c r="BF16" i="13"/>
  <c r="BF17" i="13"/>
  <c r="BF18" i="13"/>
  <c r="BF19" i="13"/>
  <c r="BF20" i="13"/>
  <c r="BF21" i="13"/>
  <c r="BF22" i="13"/>
  <c r="BF23" i="13"/>
  <c r="BF24" i="13"/>
  <c r="BF25" i="13"/>
  <c r="BF26" i="13"/>
  <c r="BF27" i="13"/>
  <c r="BF28" i="13"/>
  <c r="BF29" i="13"/>
  <c r="BF30" i="13"/>
  <c r="BF31" i="13"/>
  <c r="BF32" i="13"/>
  <c r="BF33" i="13"/>
  <c r="BF34" i="13"/>
  <c r="BF35" i="13"/>
  <c r="BF36" i="13"/>
  <c r="BF37" i="13"/>
  <c r="BF38" i="13"/>
  <c r="BF7" i="13"/>
  <c r="BF8" i="12"/>
  <c r="BF9" i="12"/>
  <c r="BF10" i="12"/>
  <c r="BF11" i="12"/>
  <c r="BF12" i="12"/>
  <c r="BF13" i="12"/>
  <c r="BF14" i="12"/>
  <c r="BF15" i="12"/>
  <c r="BF16" i="12"/>
  <c r="BF17" i="12"/>
  <c r="BF18" i="12"/>
  <c r="BF19" i="12"/>
  <c r="BF20" i="12"/>
  <c r="BF21" i="12"/>
  <c r="BF22" i="12"/>
  <c r="BF23" i="12"/>
  <c r="BF24" i="12"/>
  <c r="BF25" i="12"/>
  <c r="BF26" i="12"/>
  <c r="BF27" i="12"/>
  <c r="BF28" i="12"/>
  <c r="BF29" i="12"/>
  <c r="BF30" i="12"/>
  <c r="BF31" i="12"/>
  <c r="BF32" i="12"/>
  <c r="BF33" i="12"/>
  <c r="BF34" i="12"/>
  <c r="BF35" i="12"/>
  <c r="BF7" i="12"/>
  <c r="BF10" i="15"/>
  <c r="BF13" i="15"/>
  <c r="BF16" i="15"/>
  <c r="BF11" i="15"/>
  <c r="BF15" i="15"/>
  <c r="BF19" i="15"/>
  <c r="BF20" i="15"/>
  <c r="BF17" i="15"/>
  <c r="BF14" i="15"/>
  <c r="BF12" i="15"/>
  <c r="BF18" i="15"/>
  <c r="BF21" i="15"/>
  <c r="BF23" i="15"/>
  <c r="BF22" i="15"/>
  <c r="BF24" i="15"/>
  <c r="BF28" i="15"/>
  <c r="BF29" i="15"/>
  <c r="BF27" i="15"/>
  <c r="BF25" i="15"/>
  <c r="BF26" i="15"/>
  <c r="BF30" i="15"/>
  <c r="BF33" i="15"/>
  <c r="BF31" i="15"/>
  <c r="BF34" i="15"/>
  <c r="BF32" i="15"/>
  <c r="BF35" i="15"/>
  <c r="BF36" i="15"/>
  <c r="BF9" i="15"/>
  <c r="BF7" i="15"/>
  <c r="BF9" i="10" l="1"/>
  <c r="BF14" i="10"/>
  <c r="BF10" i="10"/>
  <c r="BF12" i="10"/>
  <c r="BF11" i="10"/>
  <c r="BF13" i="10"/>
  <c r="BF22" i="10"/>
  <c r="BF16" i="10"/>
  <c r="BF18" i="10"/>
  <c r="BF15" i="10"/>
  <c r="BF21" i="10"/>
  <c r="BF20" i="10"/>
  <c r="BF17" i="10"/>
  <c r="BF25" i="10"/>
  <c r="BF19" i="10"/>
  <c r="BF24" i="10"/>
  <c r="BF23" i="10"/>
  <c r="BF27" i="10"/>
  <c r="BF26" i="10"/>
  <c r="BF29" i="10"/>
  <c r="BF28" i="10"/>
  <c r="BF31" i="10"/>
  <c r="BF30" i="10"/>
  <c r="BF33" i="10"/>
  <c r="BF34" i="10"/>
  <c r="BF35" i="10"/>
  <c r="BF36" i="10"/>
  <c r="BF7" i="10"/>
  <c r="BF8" i="15" l="1"/>
  <c r="BF8" i="10"/>
  <c r="BE8" i="13" l="1"/>
  <c r="BE9" i="13"/>
  <c r="BE10" i="13"/>
  <c r="BE11" i="13"/>
  <c r="BE12" i="13"/>
  <c r="BE13" i="13"/>
  <c r="BE14" i="13"/>
  <c r="BE15" i="13"/>
  <c r="BE16" i="13"/>
  <c r="BE17" i="13"/>
  <c r="BE18" i="13"/>
  <c r="BE19" i="13"/>
  <c r="BE20" i="13"/>
  <c r="BE21" i="13"/>
  <c r="BE22" i="13"/>
  <c r="BE23" i="13"/>
  <c r="BE24" i="13"/>
  <c r="BE25" i="13"/>
  <c r="BE26" i="13"/>
  <c r="BE27" i="13"/>
  <c r="BE28" i="13"/>
  <c r="BE29" i="13"/>
  <c r="BE30" i="13"/>
  <c r="BE31" i="13"/>
  <c r="BE32" i="13"/>
  <c r="BE33" i="13"/>
  <c r="BE34" i="13"/>
  <c r="BE35" i="13"/>
  <c r="BE36" i="13"/>
  <c r="BE37" i="13"/>
  <c r="BE38" i="13"/>
  <c r="BE7" i="13"/>
  <c r="A4" i="15" l="1"/>
  <c r="A4" i="10"/>
  <c r="BA8" i="13"/>
  <c r="BA9" i="13"/>
  <c r="BA10" i="13"/>
  <c r="BA11" i="13"/>
  <c r="BA12" i="13"/>
  <c r="BA13" i="13"/>
  <c r="BA14" i="13"/>
  <c r="BA15" i="13"/>
  <c r="BA16" i="13"/>
  <c r="BA17" i="13"/>
  <c r="BA18" i="13"/>
  <c r="BA19" i="13"/>
  <c r="BA20" i="13"/>
  <c r="BA21" i="13"/>
  <c r="BA22" i="13"/>
  <c r="BA23" i="13"/>
  <c r="BA24" i="13"/>
  <c r="BA25" i="13"/>
  <c r="BA26" i="13"/>
  <c r="BA27" i="13"/>
  <c r="BA28" i="13"/>
  <c r="BA29" i="13"/>
  <c r="BA30" i="13"/>
  <c r="BA31" i="13"/>
  <c r="BA32" i="13"/>
  <c r="BA33" i="13"/>
  <c r="BA34" i="13"/>
  <c r="BA35" i="13"/>
  <c r="BA36" i="13"/>
  <c r="BA37" i="13"/>
  <c r="BA38" i="13"/>
  <c r="AZ8" i="13"/>
  <c r="AZ9" i="13"/>
  <c r="AZ10" i="13"/>
  <c r="AZ11" i="13"/>
  <c r="AZ12" i="13"/>
  <c r="AZ13" i="13"/>
  <c r="AZ14" i="13"/>
  <c r="AZ15" i="13"/>
  <c r="AZ16" i="13"/>
  <c r="AZ17" i="13"/>
  <c r="AZ18" i="13"/>
  <c r="AZ19" i="13"/>
  <c r="AZ20" i="13"/>
  <c r="AZ21" i="13"/>
  <c r="AZ22" i="13"/>
  <c r="AZ23" i="13"/>
  <c r="AZ24" i="13"/>
  <c r="AZ25" i="13"/>
  <c r="AZ26" i="13"/>
  <c r="AZ27" i="13"/>
  <c r="AZ28" i="13"/>
  <c r="AZ29" i="13"/>
  <c r="AZ30" i="13"/>
  <c r="AZ31" i="13"/>
  <c r="AZ32" i="13"/>
  <c r="AZ33" i="13"/>
  <c r="AZ34" i="13"/>
  <c r="AZ35" i="13"/>
  <c r="AZ36" i="13"/>
  <c r="AZ37" i="13"/>
  <c r="AZ38" i="13"/>
  <c r="BA7" i="13"/>
  <c r="AZ7" i="13"/>
  <c r="AY8" i="13"/>
  <c r="AY9" i="13"/>
  <c r="AY10" i="13"/>
  <c r="AY11" i="13"/>
  <c r="AY12" i="13"/>
  <c r="AY13" i="13"/>
  <c r="AY14" i="13"/>
  <c r="AY15" i="13"/>
  <c r="AY16" i="13"/>
  <c r="AY17" i="13"/>
  <c r="AY18" i="13"/>
  <c r="AY19" i="13"/>
  <c r="AY20" i="13"/>
  <c r="AY21" i="13"/>
  <c r="AY22" i="13"/>
  <c r="AY23" i="13"/>
  <c r="AY24" i="13"/>
  <c r="AY25" i="13"/>
  <c r="AY26" i="13"/>
  <c r="AY27" i="13"/>
  <c r="AY28" i="13"/>
  <c r="AY29" i="13"/>
  <c r="AY30" i="13"/>
  <c r="AY31" i="13"/>
  <c r="AY32" i="13"/>
  <c r="AY33" i="13"/>
  <c r="AY34" i="13"/>
  <c r="AY35" i="13"/>
  <c r="AY36" i="13"/>
  <c r="AY37" i="13"/>
  <c r="AY38" i="13"/>
  <c r="AY7" i="13"/>
  <c r="AX8" i="13"/>
  <c r="AX9" i="13"/>
  <c r="AX10" i="13"/>
  <c r="AX11" i="13"/>
  <c r="AX12" i="13"/>
  <c r="AX13" i="13"/>
  <c r="AX14" i="13"/>
  <c r="AX15" i="13"/>
  <c r="AX16" i="13"/>
  <c r="AX17" i="13"/>
  <c r="AX18" i="13"/>
  <c r="AX19" i="13"/>
  <c r="AX20" i="13"/>
  <c r="AX21" i="13"/>
  <c r="AX22" i="13"/>
  <c r="AX23" i="13"/>
  <c r="AX24" i="13"/>
  <c r="AX25" i="13"/>
  <c r="AX26" i="13"/>
  <c r="AX27" i="13"/>
  <c r="AX28" i="13"/>
  <c r="AX29" i="13"/>
  <c r="AX30" i="13"/>
  <c r="AX31" i="13"/>
  <c r="AX32" i="13"/>
  <c r="AX33" i="13"/>
  <c r="AX34" i="13"/>
  <c r="AX35" i="13"/>
  <c r="AX36" i="13"/>
  <c r="AX37" i="13"/>
  <c r="AX38" i="13"/>
  <c r="AX7" i="13"/>
  <c r="A4" i="13"/>
  <c r="BE8" i="12" l="1"/>
  <c r="BE9" i="12"/>
  <c r="BE10" i="12"/>
  <c r="BE11" i="12"/>
  <c r="BE12" i="12"/>
  <c r="BE13" i="12"/>
  <c r="BE14" i="12"/>
  <c r="BE15" i="12"/>
  <c r="BE16" i="12"/>
  <c r="BE17" i="12"/>
  <c r="BE18" i="12"/>
  <c r="BE19" i="12"/>
  <c r="BE20" i="12"/>
  <c r="BE21" i="12"/>
  <c r="BE22" i="12"/>
  <c r="BE23" i="12"/>
  <c r="BE24" i="12"/>
  <c r="BE25" i="12"/>
  <c r="BE26" i="12"/>
  <c r="BE27" i="12"/>
  <c r="BE28" i="12"/>
  <c r="BE29" i="12"/>
  <c r="BE30" i="12"/>
  <c r="BE31" i="12"/>
  <c r="BE32" i="12"/>
  <c r="BE33" i="12"/>
  <c r="BE34" i="12"/>
  <c r="BE35" i="12"/>
  <c r="BE7" i="12"/>
  <c r="BA8" i="12"/>
  <c r="BA9" i="12"/>
  <c r="BA10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7" i="12"/>
  <c r="AZ8" i="12"/>
  <c r="AZ9" i="12"/>
  <c r="AZ10" i="12"/>
  <c r="AZ11" i="12"/>
  <c r="AZ12" i="12"/>
  <c r="AZ13" i="12"/>
  <c r="AZ14" i="12"/>
  <c r="AZ15" i="12"/>
  <c r="AZ16" i="12"/>
  <c r="AZ17" i="12"/>
  <c r="AZ18" i="12"/>
  <c r="AZ19" i="12"/>
  <c r="AZ20" i="12"/>
  <c r="AZ21" i="12"/>
  <c r="AZ22" i="12"/>
  <c r="AZ23" i="12"/>
  <c r="AZ24" i="12"/>
  <c r="AZ25" i="12"/>
  <c r="AZ26" i="12"/>
  <c r="AZ27" i="12"/>
  <c r="AZ28" i="12"/>
  <c r="AZ29" i="12"/>
  <c r="AZ30" i="12"/>
  <c r="AZ31" i="12"/>
  <c r="AZ32" i="12"/>
  <c r="AZ33" i="12"/>
  <c r="AZ34" i="12"/>
  <c r="AZ35" i="12"/>
  <c r="AZ7" i="12"/>
  <c r="AY8" i="12" l="1"/>
  <c r="AY9" i="12"/>
  <c r="AY10" i="12"/>
  <c r="AY11" i="12"/>
  <c r="AY12" i="12"/>
  <c r="AY13" i="12"/>
  <c r="AY14" i="12"/>
  <c r="AY15" i="12"/>
  <c r="AY16" i="12"/>
  <c r="AY17" i="12"/>
  <c r="AY18" i="12"/>
  <c r="AY19" i="12"/>
  <c r="AY20" i="12"/>
  <c r="AY21" i="12"/>
  <c r="AY22" i="12"/>
  <c r="AY23" i="12"/>
  <c r="AY24" i="12"/>
  <c r="AY25" i="12"/>
  <c r="AY26" i="12"/>
  <c r="AY27" i="12"/>
  <c r="AY28" i="12"/>
  <c r="AY29" i="12"/>
  <c r="AY30" i="12"/>
  <c r="AY31" i="12"/>
  <c r="AY32" i="12"/>
  <c r="AY33" i="12"/>
  <c r="AY34" i="12"/>
  <c r="AY35" i="12"/>
  <c r="AY7" i="12"/>
  <c r="AX8" i="12"/>
  <c r="AX9" i="12"/>
  <c r="AX10" i="12"/>
  <c r="AX11" i="12"/>
  <c r="AX12" i="12"/>
  <c r="AX13" i="12"/>
  <c r="AX14" i="12"/>
  <c r="AX15" i="12"/>
  <c r="AX16" i="12"/>
  <c r="AX17" i="12"/>
  <c r="AX18" i="12"/>
  <c r="AX19" i="12"/>
  <c r="AX20" i="12"/>
  <c r="AX21" i="12"/>
  <c r="AX22" i="12"/>
  <c r="AX23" i="12"/>
  <c r="AX24" i="12"/>
  <c r="AX25" i="12"/>
  <c r="AX26" i="12"/>
  <c r="AX27" i="12"/>
  <c r="AX28" i="12"/>
  <c r="AX29" i="12"/>
  <c r="AX30" i="12"/>
  <c r="AX31" i="12"/>
  <c r="AX32" i="12"/>
  <c r="AX33" i="12"/>
  <c r="AX34" i="12"/>
  <c r="AX35" i="12"/>
  <c r="AX7" i="12"/>
  <c r="A4" i="12"/>
  <c r="BE10" i="15" l="1"/>
  <c r="BE13" i="15"/>
  <c r="BE11" i="15"/>
  <c r="BE12" i="15"/>
  <c r="BE17" i="15"/>
  <c r="BE19" i="15"/>
  <c r="BE16" i="15"/>
  <c r="BE20" i="15"/>
  <c r="BE15" i="15"/>
  <c r="BE14" i="15"/>
  <c r="BE18" i="15"/>
  <c r="BE21" i="15"/>
  <c r="BE23" i="15"/>
  <c r="BE22" i="15"/>
  <c r="BE24" i="15"/>
  <c r="BE25" i="15"/>
  <c r="BE28" i="15"/>
  <c r="BE29" i="15"/>
  <c r="BE27" i="15"/>
  <c r="BE26" i="15"/>
  <c r="BE30" i="15"/>
  <c r="BE31" i="15"/>
  <c r="BE33" i="15"/>
  <c r="BE32" i="15"/>
  <c r="BE34" i="15"/>
  <c r="BE35" i="15"/>
  <c r="BE36" i="15"/>
  <c r="BE9" i="15"/>
  <c r="BA10" i="15"/>
  <c r="BA13" i="15"/>
  <c r="BA11" i="15"/>
  <c r="BA12" i="15"/>
  <c r="BA17" i="15"/>
  <c r="BA19" i="15"/>
  <c r="BA16" i="15"/>
  <c r="BA20" i="15"/>
  <c r="BA15" i="15"/>
  <c r="BA14" i="15"/>
  <c r="BA18" i="15"/>
  <c r="BA21" i="15"/>
  <c r="BA23" i="15"/>
  <c r="BA22" i="15"/>
  <c r="BA24" i="15"/>
  <c r="BA25" i="15"/>
  <c r="BA28" i="15"/>
  <c r="BA29" i="15"/>
  <c r="BA27" i="15"/>
  <c r="BA26" i="15"/>
  <c r="BA30" i="15"/>
  <c r="BA31" i="15"/>
  <c r="BA33" i="15"/>
  <c r="BA32" i="15"/>
  <c r="BA34" i="15"/>
  <c r="BA35" i="15"/>
  <c r="BA36" i="15"/>
  <c r="BA9" i="15"/>
  <c r="AZ10" i="15"/>
  <c r="AZ13" i="15"/>
  <c r="AZ11" i="15"/>
  <c r="AZ12" i="15"/>
  <c r="AZ17" i="15"/>
  <c r="AZ19" i="15"/>
  <c r="AZ16" i="15"/>
  <c r="AZ20" i="15"/>
  <c r="AZ15" i="15"/>
  <c r="AZ14" i="15"/>
  <c r="AZ18" i="15"/>
  <c r="AZ21" i="15"/>
  <c r="AZ23" i="15"/>
  <c r="AZ22" i="15"/>
  <c r="AZ24" i="15"/>
  <c r="AZ25" i="15"/>
  <c r="AZ28" i="15"/>
  <c r="AZ29" i="15"/>
  <c r="AZ27" i="15"/>
  <c r="AZ26" i="15"/>
  <c r="AZ30" i="15"/>
  <c r="AZ31" i="15"/>
  <c r="AZ33" i="15"/>
  <c r="AZ32" i="15"/>
  <c r="AZ34" i="15"/>
  <c r="AZ35" i="15"/>
  <c r="AZ36" i="15"/>
  <c r="AZ9" i="15"/>
  <c r="AY10" i="15"/>
  <c r="AY13" i="15"/>
  <c r="AY11" i="15"/>
  <c r="AY12" i="15"/>
  <c r="AY17" i="15"/>
  <c r="AY19" i="15"/>
  <c r="AY16" i="15"/>
  <c r="AY20" i="15"/>
  <c r="AY15" i="15"/>
  <c r="AY14" i="15"/>
  <c r="AY18" i="15"/>
  <c r="AY21" i="15"/>
  <c r="AY23" i="15"/>
  <c r="AY22" i="15"/>
  <c r="AY24" i="15"/>
  <c r="AY25" i="15"/>
  <c r="AY28" i="15"/>
  <c r="AY29" i="15"/>
  <c r="AY27" i="15"/>
  <c r="AY26" i="15"/>
  <c r="AY30" i="15"/>
  <c r="AY31" i="15"/>
  <c r="AY33" i="15"/>
  <c r="AY32" i="15"/>
  <c r="AY34" i="15"/>
  <c r="AY35" i="15"/>
  <c r="AY36" i="15"/>
  <c r="AY9" i="15"/>
  <c r="AX10" i="15"/>
  <c r="AX13" i="15"/>
  <c r="AX11" i="15"/>
  <c r="AX12" i="15"/>
  <c r="AX17" i="15"/>
  <c r="AX19" i="15"/>
  <c r="AX16" i="15"/>
  <c r="AX20" i="15"/>
  <c r="AX15" i="15"/>
  <c r="AX14" i="15"/>
  <c r="AX18" i="15"/>
  <c r="AX21" i="15"/>
  <c r="AX23" i="15"/>
  <c r="AX22" i="15"/>
  <c r="AX24" i="15"/>
  <c r="AX25" i="15"/>
  <c r="AX28" i="15"/>
  <c r="AX29" i="15"/>
  <c r="AX27" i="15"/>
  <c r="AX26" i="15"/>
  <c r="AX30" i="15"/>
  <c r="AX31" i="15"/>
  <c r="AX33" i="15"/>
  <c r="AX32" i="15"/>
  <c r="AX34" i="15"/>
  <c r="AX35" i="15"/>
  <c r="AX36" i="15"/>
  <c r="AX9" i="15"/>
  <c r="AZ7" i="15" l="1"/>
  <c r="BA7" i="15"/>
  <c r="AY7" i="15"/>
  <c r="AX7" i="15"/>
  <c r="BE7" i="15"/>
  <c r="BE9" i="10"/>
  <c r="BE14" i="10"/>
  <c r="BE11" i="10"/>
  <c r="BE13" i="10"/>
  <c r="BE10" i="10"/>
  <c r="BE12" i="10"/>
  <c r="BE16" i="10"/>
  <c r="BE15" i="10"/>
  <c r="BE22" i="10"/>
  <c r="BE18" i="10"/>
  <c r="BE21" i="10"/>
  <c r="BE20" i="10"/>
  <c r="BE19" i="10"/>
  <c r="BE17" i="10"/>
  <c r="BE24" i="10"/>
  <c r="BE23" i="10"/>
  <c r="BE25" i="10"/>
  <c r="BE27" i="10"/>
  <c r="BE29" i="10"/>
  <c r="BE30" i="10"/>
  <c r="BE28" i="10"/>
  <c r="BE34" i="10"/>
  <c r="BE31" i="10"/>
  <c r="BE26" i="10"/>
  <c r="BE33" i="10"/>
  <c r="BE35" i="10"/>
  <c r="BE36" i="10"/>
  <c r="BA14" i="10"/>
  <c r="BA11" i="10"/>
  <c r="BA13" i="10"/>
  <c r="BA10" i="10"/>
  <c r="BA12" i="10"/>
  <c r="BA16" i="10"/>
  <c r="BA15" i="10"/>
  <c r="BA22" i="10"/>
  <c r="BA18" i="10"/>
  <c r="BA21" i="10"/>
  <c r="BA20" i="10"/>
  <c r="BA19" i="10"/>
  <c r="BA17" i="10"/>
  <c r="BA24" i="10"/>
  <c r="BA23" i="10"/>
  <c r="BA25" i="10"/>
  <c r="BA27" i="10"/>
  <c r="BA29" i="10"/>
  <c r="BA30" i="10"/>
  <c r="BA28" i="10"/>
  <c r="BA34" i="10"/>
  <c r="BA31" i="10"/>
  <c r="BA26" i="10"/>
  <c r="BA33" i="10"/>
  <c r="BA35" i="10"/>
  <c r="BA36" i="10"/>
  <c r="BA9" i="10"/>
  <c r="AZ14" i="10"/>
  <c r="AZ11" i="10"/>
  <c r="AZ13" i="10"/>
  <c r="AZ10" i="10"/>
  <c r="AZ12" i="10"/>
  <c r="AZ16" i="10"/>
  <c r="AZ15" i="10"/>
  <c r="AZ22" i="10"/>
  <c r="AZ18" i="10"/>
  <c r="AZ21" i="10"/>
  <c r="AZ20" i="10"/>
  <c r="AZ19" i="10"/>
  <c r="AZ17" i="10"/>
  <c r="AZ24" i="10"/>
  <c r="AZ23" i="10"/>
  <c r="AZ25" i="10"/>
  <c r="AZ27" i="10"/>
  <c r="AZ29" i="10"/>
  <c r="AZ30" i="10"/>
  <c r="AZ28" i="10"/>
  <c r="AZ34" i="10"/>
  <c r="AZ31" i="10"/>
  <c r="AZ26" i="10"/>
  <c r="AZ33" i="10"/>
  <c r="AZ35" i="10"/>
  <c r="AZ36" i="10"/>
  <c r="AZ9" i="10"/>
  <c r="AY14" i="10"/>
  <c r="AY11" i="10"/>
  <c r="AY13" i="10"/>
  <c r="AY10" i="10"/>
  <c r="AY12" i="10"/>
  <c r="AY16" i="10"/>
  <c r="AY15" i="10"/>
  <c r="AY22" i="10"/>
  <c r="AY18" i="10"/>
  <c r="AY21" i="10"/>
  <c r="AY20" i="10"/>
  <c r="AY19" i="10"/>
  <c r="AY17" i="10"/>
  <c r="AY24" i="10"/>
  <c r="AY23" i="10"/>
  <c r="AY25" i="10"/>
  <c r="AY27" i="10"/>
  <c r="AY29" i="10"/>
  <c r="AY30" i="10"/>
  <c r="AY28" i="10"/>
  <c r="AY34" i="10"/>
  <c r="AY31" i="10"/>
  <c r="AY26" i="10"/>
  <c r="AY33" i="10"/>
  <c r="AY35" i="10"/>
  <c r="AY36" i="10"/>
  <c r="AY9" i="10"/>
  <c r="AX14" i="10"/>
  <c r="AX11" i="10"/>
  <c r="AX13" i="10"/>
  <c r="AX10" i="10"/>
  <c r="AX12" i="10"/>
  <c r="AX16" i="10"/>
  <c r="AX15" i="10"/>
  <c r="AX22" i="10"/>
  <c r="AX18" i="10"/>
  <c r="AX21" i="10"/>
  <c r="AX20" i="10"/>
  <c r="AX19" i="10"/>
  <c r="AX17" i="10"/>
  <c r="AX24" i="10"/>
  <c r="AX23" i="10"/>
  <c r="AX25" i="10"/>
  <c r="AX27" i="10"/>
  <c r="AX29" i="10"/>
  <c r="AX30" i="10"/>
  <c r="AX28" i="10"/>
  <c r="AX34" i="10"/>
  <c r="AX31" i="10"/>
  <c r="AX26" i="10"/>
  <c r="AX33" i="10"/>
  <c r="AX35" i="10"/>
  <c r="AX36" i="10"/>
  <c r="AX9" i="10"/>
  <c r="AX7" i="10" l="1"/>
  <c r="BA7" i="10"/>
  <c r="AZ7" i="10"/>
  <c r="AY7" i="10"/>
  <c r="BE7" i="10"/>
  <c r="AL8" i="15" l="1"/>
  <c r="AI8" i="15"/>
  <c r="S47" i="10"/>
  <c r="AJ8" i="15"/>
  <c r="AK8" i="15"/>
  <c r="BE8" i="15" l="1"/>
  <c r="AI8" i="10"/>
  <c r="AK8" i="10"/>
  <c r="AJ8" i="10"/>
  <c r="AL8" i="10"/>
  <c r="BE8" i="10" l="1"/>
  <c r="A39" i="10" l="1"/>
  <c r="A43" i="13" l="1"/>
  <c r="A40" i="12"/>
  <c r="A41" i="15"/>
  <c r="A41" i="10"/>
  <c r="B21" i="13" l="1"/>
  <c r="A3" i="13" l="1"/>
  <c r="BD21" i="13" l="1"/>
  <c r="BC21" i="13"/>
  <c r="BB21" i="13"/>
  <c r="B15" i="12" l="1"/>
  <c r="BD15" i="12"/>
  <c r="BC15" i="12"/>
  <c r="BB15" i="12"/>
  <c r="BD22" i="12" l="1"/>
  <c r="BD8" i="13" l="1"/>
  <c r="BD9" i="13"/>
  <c r="BD10" i="13"/>
  <c r="BD11" i="13"/>
  <c r="BD12" i="13"/>
  <c r="BD13" i="13"/>
  <c r="BD14" i="13"/>
  <c r="BD15" i="13"/>
  <c r="BD16" i="13"/>
  <c r="BD17" i="13"/>
  <c r="BD18" i="13"/>
  <c r="BD19" i="13"/>
  <c r="BD20" i="13"/>
  <c r="BD22" i="13"/>
  <c r="BD23" i="13"/>
  <c r="BD24" i="13"/>
  <c r="BD25" i="13"/>
  <c r="BD26" i="13"/>
  <c r="BD27" i="13"/>
  <c r="BD28" i="13"/>
  <c r="BD29" i="13"/>
  <c r="BD30" i="13"/>
  <c r="BD31" i="13"/>
  <c r="BD32" i="13"/>
  <c r="BD33" i="13"/>
  <c r="BD34" i="13"/>
  <c r="BD35" i="13"/>
  <c r="BD36" i="13"/>
  <c r="BD37" i="13"/>
  <c r="BD38" i="13"/>
  <c r="BD7" i="13"/>
  <c r="BD8" i="12" l="1"/>
  <c r="BD9" i="12"/>
  <c r="BD10" i="12"/>
  <c r="BD11" i="12"/>
  <c r="BD12" i="12"/>
  <c r="BD13" i="12"/>
  <c r="BD14" i="12"/>
  <c r="BD16" i="12"/>
  <c r="BD17" i="12"/>
  <c r="BD18" i="12"/>
  <c r="BD19" i="12"/>
  <c r="BD20" i="12"/>
  <c r="BD21" i="12"/>
  <c r="BD23" i="12"/>
  <c r="BD24" i="12"/>
  <c r="BD25" i="12"/>
  <c r="BD26" i="12"/>
  <c r="BD27" i="12"/>
  <c r="BD28" i="12"/>
  <c r="BD29" i="12"/>
  <c r="BD30" i="12"/>
  <c r="BD31" i="12"/>
  <c r="BD32" i="12"/>
  <c r="BD33" i="12"/>
  <c r="BD34" i="12"/>
  <c r="BD35" i="12"/>
  <c r="BD7" i="12"/>
  <c r="BD36" i="15"/>
  <c r="BD9" i="15"/>
  <c r="BD11" i="15"/>
  <c r="BD16" i="15"/>
  <c r="BD12" i="15"/>
  <c r="BD19" i="15"/>
  <c r="BD18" i="15"/>
  <c r="BD20" i="15"/>
  <c r="BD21" i="15"/>
  <c r="BD15" i="15"/>
  <c r="BD24" i="15"/>
  <c r="BD23" i="15"/>
  <c r="BD22" i="15"/>
  <c r="BD17" i="15"/>
  <c r="BD14" i="15"/>
  <c r="BD13" i="15"/>
  <c r="BD28" i="15"/>
  <c r="BD25" i="15"/>
  <c r="BD27" i="15"/>
  <c r="BD26" i="15"/>
  <c r="BD29" i="15"/>
  <c r="BD30" i="15"/>
  <c r="BD35" i="15"/>
  <c r="BD33" i="15"/>
  <c r="BD31" i="15"/>
  <c r="BD32" i="15"/>
  <c r="BD34" i="15"/>
  <c r="BD10" i="15"/>
  <c r="BD7" i="15"/>
  <c r="AH8" i="15"/>
  <c r="BD13" i="10" l="1"/>
  <c r="BD11" i="10"/>
  <c r="BD12" i="10"/>
  <c r="BD10" i="10"/>
  <c r="BD14" i="10"/>
  <c r="BD18" i="10"/>
  <c r="BD16" i="10"/>
  <c r="BD17" i="10"/>
  <c r="BD15" i="10"/>
  <c r="BD19" i="10"/>
  <c r="BD21" i="10"/>
  <c r="BD20" i="10"/>
  <c r="BD22" i="10"/>
  <c r="BD24" i="10"/>
  <c r="BD25" i="10"/>
  <c r="BD23" i="10"/>
  <c r="BD29" i="10"/>
  <c r="BD27" i="10"/>
  <c r="BD31" i="10"/>
  <c r="BD34" i="10"/>
  <c r="BD28" i="10"/>
  <c r="BD26" i="10"/>
  <c r="BD30" i="10"/>
  <c r="BD35" i="10"/>
  <c r="BD33" i="10"/>
  <c r="BD36" i="10"/>
  <c r="BD9" i="10"/>
  <c r="BD7" i="10"/>
  <c r="AH8" i="10"/>
  <c r="AG8" i="15" l="1"/>
  <c r="AG8" i="10"/>
  <c r="BC33" i="10"/>
  <c r="AE8" i="15" l="1"/>
  <c r="AF8" i="15"/>
  <c r="AF8" i="10"/>
  <c r="BD8" i="15" l="1"/>
  <c r="BC36" i="15"/>
  <c r="AE8" i="10" l="1"/>
  <c r="BD8" i="10" l="1"/>
  <c r="B7" i="13"/>
  <c r="B7" i="10" l="1"/>
  <c r="B38" i="13" l="1"/>
  <c r="B36" i="13"/>
  <c r="B35" i="13"/>
  <c r="B33" i="13"/>
  <c r="B32" i="13"/>
  <c r="B17" i="12"/>
  <c r="B14" i="12"/>
  <c r="B13" i="12"/>
  <c r="B11" i="12"/>
  <c r="B10" i="12"/>
  <c r="BC38" i="13" l="1"/>
  <c r="BB38" i="13"/>
  <c r="BC36" i="13"/>
  <c r="BC35" i="13"/>
  <c r="BB35" i="13"/>
  <c r="BB36" i="13"/>
  <c r="BC32" i="13"/>
  <c r="BC33" i="13"/>
  <c r="BB32" i="13"/>
  <c r="BB33" i="13"/>
  <c r="B7" i="12"/>
  <c r="A2" i="13"/>
  <c r="A2" i="12"/>
  <c r="A37" i="15"/>
  <c r="A2" i="10"/>
  <c r="A2" i="15"/>
  <c r="B8" i="15" l="1"/>
  <c r="B7" i="15"/>
  <c r="B8" i="10" l="1"/>
  <c r="BC17" i="12" l="1"/>
  <c r="BB17" i="12"/>
  <c r="BC13" i="12"/>
  <c r="BC14" i="12"/>
  <c r="BB13" i="12"/>
  <c r="BB14" i="12"/>
  <c r="BC11" i="12"/>
  <c r="BB11" i="12"/>
  <c r="BC10" i="12"/>
  <c r="BB10" i="12"/>
  <c r="A42" i="13" l="1"/>
  <c r="A39" i="12"/>
  <c r="A40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40" i="10"/>
  <c r="AZ8" i="15" l="1"/>
  <c r="AY8" i="15"/>
  <c r="AX8" i="15"/>
  <c r="BA8" i="15"/>
  <c r="BC8" i="15"/>
  <c r="BB8" i="15"/>
  <c r="G8" i="10" l="1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X8" i="10" l="1"/>
  <c r="AY8" i="10"/>
  <c r="AZ8" i="10"/>
  <c r="BA8" i="10"/>
  <c r="BC8" i="10"/>
  <c r="BB8" i="10"/>
  <c r="BC7" i="13"/>
  <c r="BB7" i="13"/>
  <c r="BC7" i="12"/>
  <c r="BB7" i="12"/>
  <c r="BC9" i="13" l="1"/>
  <c r="BC10" i="13"/>
  <c r="BC11" i="13"/>
  <c r="BC12" i="13"/>
  <c r="BC13" i="13"/>
  <c r="BC14" i="13"/>
  <c r="BC15" i="13"/>
  <c r="BC16" i="13"/>
  <c r="BC17" i="13"/>
  <c r="BC18" i="13"/>
  <c r="BC19" i="13"/>
  <c r="BC20" i="13"/>
  <c r="BC22" i="13"/>
  <c r="BC23" i="13"/>
  <c r="BC24" i="13"/>
  <c r="BC25" i="13"/>
  <c r="BC26" i="13"/>
  <c r="BC27" i="13"/>
  <c r="BC28" i="13"/>
  <c r="BC29" i="13"/>
  <c r="BC30" i="13"/>
  <c r="BC31" i="13"/>
  <c r="BC34" i="13"/>
  <c r="BC37" i="13"/>
  <c r="BB9" i="13"/>
  <c r="BB10" i="13"/>
  <c r="BB11" i="13"/>
  <c r="BB12" i="13"/>
  <c r="BB13" i="13"/>
  <c r="BB14" i="13"/>
  <c r="BB15" i="13"/>
  <c r="BB16" i="13"/>
  <c r="BB17" i="13"/>
  <c r="BB18" i="13"/>
  <c r="BB19" i="13"/>
  <c r="BB20" i="13"/>
  <c r="BB22" i="13"/>
  <c r="BB23" i="13"/>
  <c r="BB24" i="13"/>
  <c r="BB25" i="13"/>
  <c r="BB26" i="13"/>
  <c r="BB27" i="13"/>
  <c r="BB28" i="13"/>
  <c r="BB29" i="13"/>
  <c r="BB30" i="13"/>
  <c r="BB31" i="13"/>
  <c r="BB34" i="13"/>
  <c r="BB37" i="13"/>
  <c r="BB8" i="13"/>
  <c r="BC8" i="13"/>
  <c r="BC9" i="12" l="1"/>
  <c r="BC12" i="12"/>
  <c r="BC16" i="12"/>
  <c r="BC18" i="12"/>
  <c r="BC19" i="12"/>
  <c r="BC20" i="12"/>
  <c r="BC21" i="12"/>
  <c r="BC22" i="12"/>
  <c r="BC23" i="12"/>
  <c r="BC24" i="12"/>
  <c r="BC25" i="12"/>
  <c r="BC26" i="12"/>
  <c r="BC27" i="12"/>
  <c r="BC28" i="12"/>
  <c r="BC29" i="12"/>
  <c r="BC30" i="12"/>
  <c r="BC31" i="12"/>
  <c r="BC32" i="12"/>
  <c r="BC33" i="12"/>
  <c r="BC34" i="12"/>
  <c r="BC35" i="12"/>
  <c r="BB9" i="12"/>
  <c r="BB12" i="12"/>
  <c r="BB16" i="12"/>
  <c r="BB18" i="12"/>
  <c r="BB19" i="12"/>
  <c r="BB20" i="12"/>
  <c r="BB21" i="12"/>
  <c r="BB22" i="12"/>
  <c r="BB23" i="12"/>
  <c r="BB24" i="12"/>
  <c r="BB25" i="12"/>
  <c r="BB26" i="12"/>
  <c r="BB27" i="12"/>
  <c r="BB28" i="12"/>
  <c r="BB29" i="12"/>
  <c r="BB30" i="12"/>
  <c r="BB31" i="12"/>
  <c r="BB32" i="12"/>
  <c r="BB33" i="12"/>
  <c r="BB34" i="12"/>
  <c r="BB35" i="12"/>
  <c r="BC8" i="12"/>
  <c r="BB8" i="12"/>
  <c r="BC7" i="15"/>
  <c r="BB7" i="15"/>
  <c r="BC10" i="15"/>
  <c r="BC9" i="15" l="1"/>
  <c r="BC11" i="15"/>
  <c r="BC16" i="15"/>
  <c r="BC18" i="15"/>
  <c r="BC19" i="15"/>
  <c r="BC12" i="15"/>
  <c r="BC15" i="15"/>
  <c r="BC20" i="15"/>
  <c r="BC21" i="15"/>
  <c r="BC24" i="15"/>
  <c r="BC23" i="15"/>
  <c r="BC17" i="15"/>
  <c r="BC22" i="15"/>
  <c r="BC14" i="15"/>
  <c r="BC13" i="15"/>
  <c r="BC25" i="15"/>
  <c r="BC28" i="15"/>
  <c r="BC26" i="15"/>
  <c r="BC30" i="15"/>
  <c r="BC27" i="15"/>
  <c r="BC29" i="15"/>
  <c r="BC31" i="15"/>
  <c r="BC33" i="15"/>
  <c r="BC34" i="15"/>
  <c r="BC32" i="15"/>
  <c r="BC35" i="15"/>
  <c r="BB10" i="15"/>
  <c r="BB9" i="15"/>
  <c r="BB11" i="15"/>
  <c r="BB16" i="15"/>
  <c r="BB18" i="15"/>
  <c r="BB19" i="15"/>
  <c r="BB12" i="15"/>
  <c r="BB36" i="15"/>
  <c r="BB15" i="15"/>
  <c r="BB20" i="15"/>
  <c r="BB21" i="15"/>
  <c r="BB24" i="15"/>
  <c r="BB23" i="15"/>
  <c r="BB17" i="15"/>
  <c r="BB22" i="15"/>
  <c r="BB14" i="15"/>
  <c r="BB13" i="15"/>
  <c r="BB25" i="15"/>
  <c r="BB28" i="15"/>
  <c r="BB26" i="15"/>
  <c r="BB30" i="15"/>
  <c r="BB27" i="15"/>
  <c r="BB29" i="15"/>
  <c r="BB31" i="15"/>
  <c r="BB33" i="15"/>
  <c r="BB34" i="15"/>
  <c r="BB32" i="15"/>
  <c r="BB35" i="15"/>
  <c r="BC30" i="10"/>
  <c r="BB7" i="10" l="1"/>
  <c r="BC7" i="10"/>
  <c r="BC13" i="10"/>
  <c r="BC12" i="10"/>
  <c r="BC11" i="10"/>
  <c r="BC10" i="10"/>
  <c r="BC14" i="10"/>
  <c r="BC18" i="10"/>
  <c r="BC36" i="10"/>
  <c r="BC17" i="10"/>
  <c r="BC22" i="10"/>
  <c r="BC19" i="10"/>
  <c r="BC21" i="10"/>
  <c r="BC15" i="10"/>
  <c r="BC20" i="10"/>
  <c r="BC16" i="10"/>
  <c r="BC24" i="10"/>
  <c r="BC25" i="10"/>
  <c r="BC23" i="10"/>
  <c r="BC27" i="10"/>
  <c r="BC29" i="10"/>
  <c r="BC28" i="10"/>
  <c r="BC34" i="10"/>
  <c r="BC31" i="10"/>
  <c r="BC26" i="10"/>
  <c r="BC35" i="10"/>
  <c r="BC9" i="10"/>
  <c r="BB13" i="10"/>
  <c r="BB12" i="10"/>
  <c r="BB11" i="10"/>
  <c r="BB10" i="10"/>
  <c r="BB14" i="10"/>
  <c r="BB18" i="10"/>
  <c r="BB36" i="10"/>
  <c r="BB17" i="10"/>
  <c r="BB22" i="10"/>
  <c r="BB19" i="10"/>
  <c r="BB21" i="10"/>
  <c r="BB15" i="10"/>
  <c r="BB20" i="10"/>
  <c r="BB16" i="10"/>
  <c r="BB24" i="10"/>
  <c r="BB25" i="10"/>
  <c r="BB23" i="10"/>
  <c r="BB27" i="10"/>
  <c r="BB29" i="10"/>
  <c r="BB28" i="10"/>
  <c r="BB34" i="10"/>
  <c r="BB31" i="10"/>
  <c r="BB26" i="10"/>
  <c r="BB30" i="10"/>
  <c r="BB35" i="10"/>
  <c r="BB33" i="10"/>
  <c r="BB9" i="10"/>
  <c r="A38" i="10" l="1"/>
  <c r="B36" i="10" l="1"/>
  <c r="A37" i="10" l="1"/>
  <c r="B3" i="3" l="1"/>
  <c r="B2" i="3"/>
  <c r="A1" i="15" l="1"/>
  <c r="A39" i="15"/>
  <c r="A38" i="15"/>
  <c r="B35" i="15"/>
  <c r="B32" i="15"/>
  <c r="B31" i="15"/>
  <c r="B33" i="15"/>
  <c r="B34" i="15"/>
  <c r="B30" i="15"/>
  <c r="B26" i="15"/>
  <c r="B29" i="15"/>
  <c r="B25" i="15"/>
  <c r="B27" i="15"/>
  <c r="B13" i="15"/>
  <c r="B28" i="15"/>
  <c r="B14" i="15"/>
  <c r="B17" i="15"/>
  <c r="B22" i="15"/>
  <c r="B15" i="15"/>
  <c r="B24" i="15"/>
  <c r="B23" i="15"/>
  <c r="B21" i="15"/>
  <c r="B19" i="15"/>
  <c r="B18" i="15"/>
  <c r="B20" i="15"/>
  <c r="B12" i="15"/>
  <c r="B36" i="15"/>
  <c r="B11" i="15"/>
  <c r="B16" i="15"/>
  <c r="B9" i="15"/>
  <c r="B10" i="15"/>
  <c r="B5" i="15"/>
  <c r="A5" i="15"/>
  <c r="A3" i="15"/>
  <c r="A2" i="11" l="1"/>
  <c r="AV8" i="11" l="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7" i="11"/>
  <c r="AJ9" i="11"/>
  <c r="AJ10" i="11"/>
  <c r="AW10" i="11" s="1"/>
  <c r="AJ11" i="11"/>
  <c r="AJ12" i="11"/>
  <c r="AJ13" i="11"/>
  <c r="AJ14" i="11"/>
  <c r="AJ15" i="11"/>
  <c r="AW15" i="11" s="1"/>
  <c r="AJ16" i="11"/>
  <c r="AJ17" i="11"/>
  <c r="AJ18" i="11"/>
  <c r="AJ19" i="11"/>
  <c r="AW19" i="11" s="1"/>
  <c r="AJ20" i="11"/>
  <c r="AJ21" i="11"/>
  <c r="AJ22" i="11"/>
  <c r="AW22" i="11" s="1"/>
  <c r="AJ23" i="11"/>
  <c r="AJ24" i="11"/>
  <c r="AJ25" i="11"/>
  <c r="AJ26" i="11"/>
  <c r="AJ27" i="11"/>
  <c r="AJ28" i="11"/>
  <c r="AJ29" i="11"/>
  <c r="AJ30" i="11"/>
  <c r="AJ31" i="11"/>
  <c r="AJ32" i="11"/>
  <c r="AJ35" i="11"/>
  <c r="AJ8" i="11"/>
  <c r="AI9" i="11"/>
  <c r="AI10" i="11"/>
  <c r="AI11" i="11"/>
  <c r="AI12" i="11"/>
  <c r="AW12" i="11" s="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W25" i="11" s="1"/>
  <c r="AI26" i="11"/>
  <c r="AI27" i="11"/>
  <c r="AI28" i="11"/>
  <c r="AW28" i="11" s="1"/>
  <c r="AI29" i="11"/>
  <c r="AW29" i="11" s="1"/>
  <c r="AI30" i="11"/>
  <c r="AI31" i="11"/>
  <c r="AI32" i="11"/>
  <c r="AW32" i="11" s="1"/>
  <c r="AI35" i="11"/>
  <c r="AI8" i="11"/>
  <c r="AJ7" i="11"/>
  <c r="AI7" i="1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7" i="11"/>
  <c r="A38" i="11"/>
  <c r="AW33" i="11"/>
  <c r="AW8" i="11"/>
  <c r="AW9" i="11"/>
  <c r="AW14" i="11"/>
  <c r="AW17" i="11"/>
  <c r="AW16" i="11"/>
  <c r="AW18" i="11"/>
  <c r="AW24" i="11"/>
  <c r="AW26" i="11"/>
  <c r="AW30" i="11"/>
  <c r="AW31" i="11"/>
  <c r="AW34" i="11"/>
  <c r="AT8" i="11"/>
  <c r="AT9" i="11"/>
  <c r="AT11" i="11"/>
  <c r="AT10" i="11"/>
  <c r="AT13" i="11"/>
  <c r="AT15" i="11"/>
  <c r="AT14" i="11"/>
  <c r="AT17" i="11"/>
  <c r="AT12" i="11"/>
  <c r="AT19" i="11"/>
  <c r="AT16" i="11"/>
  <c r="AT20" i="11"/>
  <c r="AT18" i="11"/>
  <c r="AT21" i="11"/>
  <c r="AT22" i="11"/>
  <c r="AT25" i="11"/>
  <c r="AT23" i="11"/>
  <c r="AT24" i="11"/>
  <c r="AT26" i="11"/>
  <c r="AT27" i="11"/>
  <c r="AT28" i="11"/>
  <c r="AT29" i="11"/>
  <c r="AT30" i="11"/>
  <c r="AT31" i="11"/>
  <c r="AT32" i="11"/>
  <c r="AT34" i="11"/>
  <c r="AT33" i="11"/>
  <c r="AT35" i="11"/>
  <c r="AT7" i="11"/>
  <c r="AK4" i="11"/>
  <c r="A41" i="13"/>
  <c r="A40" i="13"/>
  <c r="A39" i="13"/>
  <c r="B37" i="13"/>
  <c r="B34" i="13"/>
  <c r="B31" i="13"/>
  <c r="B30" i="13"/>
  <c r="B29" i="13"/>
  <c r="B28" i="13"/>
  <c r="B27" i="13"/>
  <c r="B26" i="13"/>
  <c r="B25" i="13"/>
  <c r="B24" i="13"/>
  <c r="B23" i="13"/>
  <c r="B22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5" i="13"/>
  <c r="A5" i="13"/>
  <c r="A38" i="12"/>
  <c r="A37" i="12"/>
  <c r="A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6" i="12"/>
  <c r="B12" i="12"/>
  <c r="B9" i="12"/>
  <c r="B8" i="12"/>
  <c r="B5" i="12"/>
  <c r="A5" i="12"/>
  <c r="A3" i="12"/>
  <c r="A37" i="11"/>
  <c r="A36" i="11"/>
  <c r="B35" i="11"/>
  <c r="B33" i="11"/>
  <c r="B34" i="11"/>
  <c r="B32" i="11"/>
  <c r="B31" i="11"/>
  <c r="B30" i="11"/>
  <c r="B29" i="11"/>
  <c r="B28" i="11"/>
  <c r="B27" i="11"/>
  <c r="B26" i="11"/>
  <c r="B24" i="11"/>
  <c r="B23" i="11"/>
  <c r="B25" i="11"/>
  <c r="B22" i="11"/>
  <c r="B21" i="11"/>
  <c r="B18" i="11"/>
  <c r="B20" i="11"/>
  <c r="B16" i="11"/>
  <c r="B19" i="11"/>
  <c r="B12" i="11"/>
  <c r="B17" i="11"/>
  <c r="B14" i="11"/>
  <c r="B15" i="11"/>
  <c r="B13" i="11"/>
  <c r="B10" i="11"/>
  <c r="B11" i="11"/>
  <c r="B9" i="11"/>
  <c r="B8" i="11"/>
  <c r="B7" i="11"/>
  <c r="B5" i="11"/>
  <c r="A5" i="11"/>
  <c r="A4" i="11"/>
  <c r="A3" i="11"/>
  <c r="A1" i="13"/>
  <c r="A1" i="12"/>
  <c r="A1" i="11"/>
  <c r="B35" i="10"/>
  <c r="B31" i="10"/>
  <c r="B33" i="10"/>
  <c r="B30" i="10"/>
  <c r="B34" i="10"/>
  <c r="B28" i="10"/>
  <c r="B26" i="10"/>
  <c r="B27" i="10"/>
  <c r="B29" i="10"/>
  <c r="B24" i="10"/>
  <c r="B25" i="10"/>
  <c r="B17" i="10"/>
  <c r="B23" i="10"/>
  <c r="B20" i="10"/>
  <c r="B21" i="10"/>
  <c r="B16" i="10"/>
  <c r="B19" i="10"/>
  <c r="B18" i="10"/>
  <c r="B15" i="10"/>
  <c r="B22" i="10"/>
  <c r="B14" i="10"/>
  <c r="B11" i="10"/>
  <c r="B10" i="10"/>
  <c r="B12" i="10"/>
  <c r="B9" i="10"/>
  <c r="B13" i="10"/>
  <c r="B5" i="10"/>
  <c r="A5" i="10"/>
  <c r="A3" i="10"/>
  <c r="A1" i="10"/>
  <c r="B5" i="3"/>
  <c r="B4" i="3"/>
  <c r="B1" i="3"/>
  <c r="AS8" i="11"/>
  <c r="AS9" i="11"/>
  <c r="AS20" i="11"/>
  <c r="AS11" i="11"/>
  <c r="AS10" i="11"/>
  <c r="AS18" i="11"/>
  <c r="AS14" i="11"/>
  <c r="AS15" i="11"/>
  <c r="AS12" i="11"/>
  <c r="AS16" i="11"/>
  <c r="AS13" i="11"/>
  <c r="AS17" i="11"/>
  <c r="AS24" i="11"/>
  <c r="AS19" i="11"/>
  <c r="AS22" i="11"/>
  <c r="AS26" i="11"/>
  <c r="AS23" i="11"/>
  <c r="AS21" i="11"/>
  <c r="AS27" i="11"/>
  <c r="AS25" i="11"/>
  <c r="AS28" i="11"/>
  <c r="AS29" i="11"/>
  <c r="AS31" i="11"/>
  <c r="AS30" i="11"/>
  <c r="AS32" i="11"/>
  <c r="AS33" i="11"/>
  <c r="AS34" i="11"/>
  <c r="AS35" i="11"/>
  <c r="AS7" i="11"/>
  <c r="AQ7" i="11"/>
  <c r="AR7" i="11"/>
  <c r="AR8" i="11"/>
  <c r="AR9" i="11"/>
  <c r="AR14" i="11"/>
  <c r="AR10" i="11"/>
  <c r="AR11" i="11"/>
  <c r="AR12" i="11"/>
  <c r="AR18" i="11"/>
  <c r="AR16" i="11"/>
  <c r="AR15" i="11"/>
  <c r="AR13" i="11"/>
  <c r="AR19" i="11"/>
  <c r="AR20" i="11"/>
  <c r="AR22" i="11"/>
  <c r="AR17" i="11"/>
  <c r="AR26" i="11"/>
  <c r="AR23" i="11"/>
  <c r="AR21" i="11"/>
  <c r="AR24" i="11"/>
  <c r="AR27" i="11"/>
  <c r="AR25" i="11"/>
  <c r="AR30" i="11"/>
  <c r="AR28" i="11"/>
  <c r="AR29" i="11"/>
  <c r="AR31" i="11"/>
  <c r="AR32" i="11"/>
  <c r="AR33" i="11"/>
  <c r="AR34" i="11"/>
  <c r="AR35" i="11"/>
  <c r="AO14" i="11"/>
  <c r="AK7" i="11"/>
  <c r="AL7" i="11"/>
  <c r="AM7" i="11"/>
  <c r="AN7" i="11"/>
  <c r="AO7" i="11"/>
  <c r="AP7" i="11"/>
  <c r="AK8" i="11"/>
  <c r="AL8" i="11"/>
  <c r="AM8" i="11"/>
  <c r="AN8" i="11"/>
  <c r="AO8" i="11"/>
  <c r="AP8" i="11"/>
  <c r="AQ8" i="11"/>
  <c r="AK9" i="11"/>
  <c r="AL9" i="11"/>
  <c r="AM9" i="11"/>
  <c r="AN9" i="11"/>
  <c r="AO9" i="11"/>
  <c r="AP9" i="11"/>
  <c r="AQ9" i="11"/>
  <c r="AK14" i="11"/>
  <c r="AL14" i="11"/>
  <c r="AM14" i="11"/>
  <c r="AN14" i="11"/>
  <c r="AP14" i="11"/>
  <c r="AQ14" i="11"/>
  <c r="AK10" i="11"/>
  <c r="AL10" i="11"/>
  <c r="AM10" i="11"/>
  <c r="AN10" i="11"/>
  <c r="AO10" i="11"/>
  <c r="AP10" i="11"/>
  <c r="AQ10" i="11"/>
  <c r="AK11" i="11"/>
  <c r="AL11" i="11"/>
  <c r="AM11" i="11"/>
  <c r="AN11" i="11"/>
  <c r="AO11" i="11"/>
  <c r="AP11" i="11"/>
  <c r="AQ11" i="11"/>
  <c r="AK12" i="11"/>
  <c r="AL12" i="11"/>
  <c r="AM12" i="11"/>
  <c r="AN12" i="11"/>
  <c r="AO12" i="11"/>
  <c r="AP12" i="11"/>
  <c r="AQ12" i="11"/>
  <c r="AK18" i="11"/>
  <c r="AL18" i="11"/>
  <c r="AM18" i="11"/>
  <c r="AN18" i="11"/>
  <c r="AO18" i="11"/>
  <c r="AP18" i="11"/>
  <c r="AQ18" i="11"/>
  <c r="AK16" i="11"/>
  <c r="AL16" i="11"/>
  <c r="AM16" i="11"/>
  <c r="AN16" i="11"/>
  <c r="AO16" i="11"/>
  <c r="AP16" i="11"/>
  <c r="AQ16" i="11"/>
  <c r="AK15" i="11"/>
  <c r="AL15" i="11"/>
  <c r="AM15" i="11"/>
  <c r="AN15" i="11"/>
  <c r="AO15" i="11"/>
  <c r="AP15" i="11"/>
  <c r="AQ15" i="11"/>
  <c r="AK13" i="11"/>
  <c r="AL13" i="11"/>
  <c r="AM13" i="11"/>
  <c r="AN13" i="11"/>
  <c r="AO13" i="11"/>
  <c r="AP13" i="11"/>
  <c r="AQ13" i="11"/>
  <c r="AK19" i="11"/>
  <c r="AL19" i="11"/>
  <c r="AM19" i="11"/>
  <c r="AN19" i="11"/>
  <c r="AO19" i="11"/>
  <c r="AP19" i="11"/>
  <c r="AQ19" i="11"/>
  <c r="AK20" i="11"/>
  <c r="AL20" i="11"/>
  <c r="AM20" i="11"/>
  <c r="AN20" i="11"/>
  <c r="AO20" i="11"/>
  <c r="AP20" i="11"/>
  <c r="AQ20" i="11"/>
  <c r="AK22" i="11"/>
  <c r="AL22" i="11"/>
  <c r="AM22" i="11"/>
  <c r="AN22" i="11"/>
  <c r="AO22" i="11"/>
  <c r="AP22" i="11"/>
  <c r="AQ22" i="11"/>
  <c r="AK17" i="11"/>
  <c r="AL17" i="11"/>
  <c r="AM17" i="11"/>
  <c r="AN17" i="11"/>
  <c r="AO17" i="11"/>
  <c r="AP17" i="11"/>
  <c r="AQ17" i="11"/>
  <c r="AK26" i="11"/>
  <c r="AL26" i="11"/>
  <c r="AM26" i="11"/>
  <c r="AN26" i="11"/>
  <c r="AO26" i="11"/>
  <c r="AP26" i="11"/>
  <c r="AQ26" i="11"/>
  <c r="AK23" i="11"/>
  <c r="AL23" i="11"/>
  <c r="AM23" i="11"/>
  <c r="AN23" i="11"/>
  <c r="AO23" i="11"/>
  <c r="AP23" i="11"/>
  <c r="AQ23" i="11"/>
  <c r="AK21" i="11"/>
  <c r="AL21" i="11"/>
  <c r="AM21" i="11"/>
  <c r="AN21" i="11"/>
  <c r="AO21" i="11"/>
  <c r="AP21" i="11"/>
  <c r="AQ21" i="11"/>
  <c r="AK24" i="11"/>
  <c r="AL24" i="11"/>
  <c r="AM24" i="11"/>
  <c r="AN24" i="11"/>
  <c r="AO24" i="11"/>
  <c r="AP24" i="11"/>
  <c r="AQ24" i="11"/>
  <c r="AK27" i="11"/>
  <c r="AL27" i="11"/>
  <c r="AM27" i="11"/>
  <c r="AN27" i="11"/>
  <c r="AO27" i="11"/>
  <c r="AP27" i="11"/>
  <c r="AQ27" i="11"/>
  <c r="AK25" i="11"/>
  <c r="AL25" i="11"/>
  <c r="AM25" i="11"/>
  <c r="AN25" i="11"/>
  <c r="AO25" i="11"/>
  <c r="AP25" i="11"/>
  <c r="AQ25" i="11"/>
  <c r="AK30" i="11"/>
  <c r="AL30" i="11"/>
  <c r="AM30" i="11"/>
  <c r="AN30" i="11"/>
  <c r="AO30" i="11"/>
  <c r="AP30" i="11"/>
  <c r="AQ30" i="11"/>
  <c r="AK28" i="11"/>
  <c r="AL28" i="11"/>
  <c r="AM28" i="11"/>
  <c r="AN28" i="11"/>
  <c r="AO28" i="11"/>
  <c r="AP28" i="11"/>
  <c r="AQ28" i="11"/>
  <c r="AK29" i="11"/>
  <c r="AL29" i="11"/>
  <c r="AM29" i="11"/>
  <c r="AN29" i="11"/>
  <c r="AO29" i="11"/>
  <c r="AP29" i="11"/>
  <c r="AQ29" i="11"/>
  <c r="AK31" i="11"/>
  <c r="AL31" i="11"/>
  <c r="AM31" i="11"/>
  <c r="AN31" i="11"/>
  <c r="AO31" i="11"/>
  <c r="AP31" i="11"/>
  <c r="AQ31" i="11"/>
  <c r="AK32" i="11"/>
  <c r="AL32" i="11"/>
  <c r="AM32" i="11"/>
  <c r="AN32" i="11"/>
  <c r="AO32" i="11"/>
  <c r="AP32" i="11"/>
  <c r="AQ32" i="11"/>
  <c r="AK33" i="11"/>
  <c r="AL33" i="11"/>
  <c r="AM33" i="11"/>
  <c r="AN33" i="11"/>
  <c r="AO33" i="11"/>
  <c r="AP33" i="11"/>
  <c r="AQ33" i="11"/>
  <c r="AK34" i="11"/>
  <c r="AL34" i="11"/>
  <c r="AM34" i="11"/>
  <c r="AN34" i="11"/>
  <c r="AO34" i="11"/>
  <c r="AP34" i="11"/>
  <c r="AQ34" i="11"/>
  <c r="AK35" i="11"/>
  <c r="AL35" i="11"/>
  <c r="AM35" i="11"/>
  <c r="AN35" i="11"/>
  <c r="AO35" i="11"/>
  <c r="AP35" i="11"/>
  <c r="AQ35" i="11"/>
  <c r="AW27" i="11" l="1"/>
  <c r="AW21" i="11"/>
  <c r="AW20" i="11"/>
  <c r="AW7" i="11"/>
  <c r="AW35" i="11"/>
  <c r="AW23" i="11"/>
  <c r="AW13" i="11"/>
  <c r="AW11" i="11"/>
</calcChain>
</file>

<file path=xl/sharedStrings.xml><?xml version="1.0" encoding="utf-8"?>
<sst xmlns="http://schemas.openxmlformats.org/spreadsheetml/2006/main" count="776" uniqueCount="356">
  <si>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</si>
  <si>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</si>
  <si>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</si>
  <si>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</si>
  <si>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</si>
  <si>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</si>
  <si>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</si>
  <si>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</si>
  <si>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Країни ЄС</t>
  </si>
  <si>
    <t>Iрландія</t>
  </si>
  <si>
    <t>Iспанія</t>
  </si>
  <si>
    <t>Iталія</t>
  </si>
  <si>
    <t>Австрія</t>
  </si>
  <si>
    <t>Бельгія</t>
  </si>
  <si>
    <t>Болгарія</t>
  </si>
  <si>
    <t>Греція</t>
  </si>
  <si>
    <t>Данія</t>
  </si>
  <si>
    <t>Естонія</t>
  </si>
  <si>
    <t>Кіпр</t>
  </si>
  <si>
    <t>Латвія</t>
  </si>
  <si>
    <t>Литва</t>
  </si>
  <si>
    <t>Люксембург</t>
  </si>
  <si>
    <t>Мальта</t>
  </si>
  <si>
    <t>Нідерланди</t>
  </si>
  <si>
    <t>Німеччина</t>
  </si>
  <si>
    <t>Польща</t>
  </si>
  <si>
    <t>Португалія</t>
  </si>
  <si>
    <t>Румунія</t>
  </si>
  <si>
    <t>Словаччина</t>
  </si>
  <si>
    <t>Словенія</t>
  </si>
  <si>
    <t>Сполучене Королівство</t>
  </si>
  <si>
    <t>Угорщина</t>
  </si>
  <si>
    <t>Фінляндія</t>
  </si>
  <si>
    <t>Франція</t>
  </si>
  <si>
    <t>Хорватія</t>
  </si>
  <si>
    <t>Чеська Республіка</t>
  </si>
  <si>
    <t>Швеція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</si>
  <si>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</si>
  <si>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</si>
  <si>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</si>
  <si>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</si>
  <si>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</si>
  <si>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</si>
  <si>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</si>
  <si>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</si>
  <si>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</si>
  <si>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</si>
  <si>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</si>
  <si>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</si>
  <si>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</si>
  <si>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</si>
  <si>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</si>
  <si>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</si>
  <si>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</si>
  <si>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</si>
  <si>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</si>
  <si>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</si>
  <si>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</si>
  <si>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</si>
  <si>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</si>
  <si>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</si>
  <si>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</si>
  <si>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</si>
  <si>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</si>
  <si>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</si>
  <si>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</si>
  <si>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>* За даними Державної служби статистики України</t>
  </si>
  <si>
    <t>Код згідно з УКТЗЕД</t>
  </si>
  <si>
    <t>у 7 р.б.</t>
  </si>
  <si>
    <t>у 5.5 р.б.</t>
  </si>
  <si>
    <t>у 9 р.б.</t>
  </si>
  <si>
    <t xml:space="preserve">№ </t>
  </si>
  <si>
    <t>ефірні олії та резиноїди, парфумерні, косметичні та туалетні препарати</t>
  </si>
  <si>
    <t>укр</t>
  </si>
  <si>
    <t>eng</t>
  </si>
  <si>
    <t>I</t>
  </si>
  <si>
    <t xml:space="preserve">II </t>
  </si>
  <si>
    <t xml:space="preserve">III </t>
  </si>
  <si>
    <t xml:space="preserve">IV </t>
  </si>
  <si>
    <t>Rank</t>
  </si>
  <si>
    <t>Countries</t>
  </si>
  <si>
    <t xml:space="preserve">EU countries </t>
  </si>
  <si>
    <t>*According to State Statistics Service of Ukraine data.</t>
  </si>
  <si>
    <t>Italy</t>
  </si>
  <si>
    <t>Poland</t>
  </si>
  <si>
    <t>Netherlands</t>
  </si>
  <si>
    <t>Spain</t>
  </si>
  <si>
    <t>Germany</t>
  </si>
  <si>
    <t>Romania</t>
  </si>
  <si>
    <t>Hungary</t>
  </si>
  <si>
    <t>Bulgaria</t>
  </si>
  <si>
    <t>Czech Republic</t>
  </si>
  <si>
    <t>France</t>
  </si>
  <si>
    <t>Slovakia</t>
  </si>
  <si>
    <t>United Kingdom</t>
  </si>
  <si>
    <t>Austria</t>
  </si>
  <si>
    <t>Lithuania</t>
  </si>
  <si>
    <t>Greece</t>
  </si>
  <si>
    <t>Belgium</t>
  </si>
  <si>
    <t>Portugal</t>
  </si>
  <si>
    <t>Latvia</t>
  </si>
  <si>
    <t>Estonia</t>
  </si>
  <si>
    <t>Denmark</t>
  </si>
  <si>
    <t>Cyprus</t>
  </si>
  <si>
    <t>Sweden</t>
  </si>
  <si>
    <t>Ireland</t>
  </si>
  <si>
    <t>Finland</t>
  </si>
  <si>
    <t>Croatia</t>
  </si>
  <si>
    <t>Malta</t>
  </si>
  <si>
    <t>Slovenia</t>
  </si>
  <si>
    <t>Luxembourg</t>
  </si>
  <si>
    <t xml:space="preserve">I </t>
  </si>
  <si>
    <t>III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</si>
  <si>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</si>
  <si>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</si>
  <si>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</si>
  <si>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</si>
  <si>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</si>
  <si>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</si>
  <si>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</si>
  <si>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 xml:space="preserve"> iron ores and concentrates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</si>
  <si>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</si>
  <si>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</si>
  <si>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</si>
  <si>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</si>
  <si>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</si>
  <si>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</si>
  <si>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</si>
  <si>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</si>
  <si>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</si>
  <si>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</si>
  <si>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</si>
  <si>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</si>
  <si>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</si>
  <si>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</si>
  <si>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Commodity</t>
  </si>
  <si>
    <t>I квартал</t>
  </si>
  <si>
    <t>Code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</si>
  <si>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</si>
  <si>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</si>
  <si>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</si>
  <si>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</si>
  <si>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</si>
  <si>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</si>
  <si>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</si>
  <si>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</si>
  <si>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</si>
  <si>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</si>
  <si>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</si>
  <si>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</si>
  <si>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</si>
  <si>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7 times more</t>
  </si>
  <si>
    <t>9 times more</t>
  </si>
  <si>
    <t>5.5 times more</t>
  </si>
  <si>
    <t>8.3 times more</t>
  </si>
  <si>
    <t>у 5 р.б.</t>
  </si>
  <si>
    <t>5 times more</t>
  </si>
  <si>
    <t>у 13 р.б.</t>
  </si>
  <si>
    <t>13 times more</t>
  </si>
  <si>
    <t>Примітка:</t>
  </si>
  <si>
    <t>Note:</t>
  </si>
  <si>
    <t>Дані з 2014 року наведені без урахування тимчасово окупованої території  АР Крим  та  м.Севастополь.</t>
  </si>
  <si>
    <t xml:space="preserve">Excluding the data on the temporarily occupied territory of the AR Crimea and the city of Sevastopol starting 2014. </t>
  </si>
  <si>
    <t>I-IV</t>
  </si>
  <si>
    <t>у 9.5 р.б.</t>
  </si>
  <si>
    <t>9.5 times more</t>
  </si>
  <si>
    <t>у 4 р.б.</t>
  </si>
  <si>
    <t>4 times more</t>
  </si>
  <si>
    <t>у 8.6 р.б.</t>
  </si>
  <si>
    <t>у 6.5 р.б.</t>
  </si>
  <si>
    <t>8.6 times more</t>
  </si>
  <si>
    <t>6.5 times more</t>
  </si>
  <si>
    <t xml:space="preserve">Країни </t>
  </si>
  <si>
    <t>у 5.9 р.б.</t>
  </si>
  <si>
    <t>5.9 times more</t>
  </si>
  <si>
    <t>6.3 times more</t>
  </si>
  <si>
    <t xml:space="preserve"> *За даними Державної служби статистики України</t>
  </si>
  <si>
    <t xml:space="preserve"> *According to State Statistics Service of Ukraine data.</t>
  </si>
  <si>
    <t>*За даними Державної служби статистики України</t>
  </si>
  <si>
    <t xml:space="preserve">  </t>
  </si>
  <si>
    <t>2019</t>
  </si>
  <si>
    <t>у 5.3 р.б.</t>
  </si>
  <si>
    <t>5.3 times more</t>
  </si>
  <si>
    <t>Примітки:</t>
  </si>
  <si>
    <t>Notes:</t>
  </si>
  <si>
    <t>2020</t>
  </si>
  <si>
    <t>* According to State Statistics Service of Ukraine data.</t>
  </si>
  <si>
    <t>ЄС 28</t>
  </si>
  <si>
    <t>ЄС 27 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</si>
  <si>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</si>
  <si>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</si>
  <si>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</si>
  <si>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</si>
  <si>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</si>
  <si>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</si>
  <si>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</si>
  <si>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</si>
  <si>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</si>
  <si>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</si>
  <si>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EU 28</t>
  </si>
  <si>
    <t>EU 27**</t>
  </si>
  <si>
    <t>у 10.2 р.б.</t>
  </si>
  <si>
    <t>у 18 р.б.</t>
  </si>
  <si>
    <t>у 28 р.б.</t>
  </si>
  <si>
    <t>10.2 times more</t>
  </si>
  <si>
    <t>18 times more</t>
  </si>
  <si>
    <t>28 times more</t>
  </si>
  <si>
    <t xml:space="preserve">wheat </t>
  </si>
  <si>
    <t>soya beans</t>
  </si>
  <si>
    <t>rape or colza seeds</t>
  </si>
  <si>
    <t>sunflower oil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</si>
  <si>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</si>
  <si>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</si>
  <si>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</si>
  <si>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motor cars</t>
  </si>
  <si>
    <t>monitors and projectors</t>
  </si>
  <si>
    <t>у 107 р.б.</t>
  </si>
  <si>
    <t>107 times more</t>
  </si>
  <si>
    <t>у 12,4 р.б.</t>
  </si>
  <si>
    <t>у 10 р.б.</t>
  </si>
  <si>
    <t>у 8 р.б.</t>
  </si>
  <si>
    <t>12,4 times more</t>
  </si>
  <si>
    <t>10 times more</t>
  </si>
  <si>
    <t>8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</si>
  <si>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</si>
  <si>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</si>
  <si>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 xml:space="preserve"> **В даний час до складу ЄС входить 27 країн. Сполучене Королівство Великої Британії та Північної Ірландії вийшло з ЄС 31 січня 2020.</t>
  </si>
  <si>
    <t xml:space="preserve"> **The Union currently counts 27 EU countries. The United Kingdom of Great Britain and Northern Ireland withdrew from the European Union on 31 January 2020</t>
  </si>
  <si>
    <t>у 7.3 р.б.</t>
  </si>
  <si>
    <t>7,3 times more</t>
  </si>
  <si>
    <t>у 7.1 р.б.</t>
  </si>
  <si>
    <t>7,1 times more</t>
  </si>
  <si>
    <t>у 6 р.б.</t>
  </si>
  <si>
    <t>6 times more</t>
  </si>
  <si>
    <t>2021</t>
  </si>
  <si>
    <t>у 11,9 р.б.</t>
  </si>
  <si>
    <t>11,9 times more</t>
  </si>
  <si>
    <t>у 6.4 р.б.</t>
  </si>
  <si>
    <t>6.4 times more</t>
  </si>
  <si>
    <t>насiння соняшнику, подрiбнене або неподрiбнене</t>
  </si>
  <si>
    <t>sunflower seeds, chopped or whole</t>
  </si>
  <si>
    <t>у 5.6 р.б.</t>
  </si>
  <si>
    <t>лiкарськi засоби</t>
  </si>
  <si>
    <t>medicines</t>
  </si>
  <si>
    <t xml:space="preserve"> В окремих випадках сума складових може не дорівнювати підсумку у зв’язку з округленням даних.</t>
  </si>
  <si>
    <t xml:space="preserve"> **The Union currently counts 27 EU countries. The United Kingdom of Great Britain and Northern Ireland withdrew from the European Union on 31 January 2020.</t>
  </si>
  <si>
    <t xml:space="preserve"> In some cases, the sum of the components may not be equal to the result due to rounding. </t>
  </si>
  <si>
    <t>у 63,5 р.б.</t>
  </si>
  <si>
    <t>63,5 times more</t>
  </si>
  <si>
    <t>у 4,4 р.б.</t>
  </si>
  <si>
    <t>4.4 times more</t>
  </si>
  <si>
    <t>6.6 times more</t>
  </si>
  <si>
    <t>у 6.6 р.б.</t>
  </si>
  <si>
    <t>у 12.5 р.б.</t>
  </si>
  <si>
    <t>12.5 times more</t>
  </si>
  <si>
    <t>у 75.9 р.б.</t>
  </si>
  <si>
    <t>75.9 times more</t>
  </si>
  <si>
    <t>5.6 times more</t>
  </si>
  <si>
    <t>у 44 р.б.</t>
  </si>
  <si>
    <t>у 62 р.б.</t>
  </si>
  <si>
    <t>44 times more</t>
  </si>
  <si>
    <t>62 times more</t>
  </si>
  <si>
    <t>у 11.1 р.б.</t>
  </si>
  <si>
    <t>у 9.7 р.б.</t>
  </si>
  <si>
    <t>11.1 times more</t>
  </si>
  <si>
    <t>9.7 times more</t>
  </si>
  <si>
    <t>5,5 times more</t>
  </si>
  <si>
    <t>у 121.6 р.б.</t>
  </si>
  <si>
    <t>121.6 times more</t>
  </si>
  <si>
    <t>у 14.5 р.б.</t>
  </si>
  <si>
    <t>14.5 times more</t>
  </si>
  <si>
    <t>у 81 р.б.</t>
  </si>
  <si>
    <t>у 215 р.б.</t>
  </si>
  <si>
    <t>81 times more</t>
  </si>
  <si>
    <t>215 times more</t>
  </si>
  <si>
    <t xml:space="preserve">  В окремих випадках сума складових може не дорівнювати підсумку у зв’язку з округленням даних.</t>
  </si>
  <si>
    <r>
      <t>maize</t>
    </r>
    <r>
      <rPr>
        <sz val="18"/>
        <color theme="2"/>
        <rFont val="Arial"/>
        <family val="2"/>
        <charset val="204"/>
      </rPr>
      <t xml:space="preserve"> </t>
    </r>
  </si>
  <si>
    <t>у 2,6 р.б.</t>
  </si>
  <si>
    <t>2,6 times more</t>
  </si>
  <si>
    <t>у 88 р.б.</t>
  </si>
  <si>
    <t>88 times more</t>
  </si>
  <si>
    <t>2015</t>
  </si>
  <si>
    <t>2016</t>
  </si>
  <si>
    <t>2017</t>
  </si>
  <si>
    <t>2018</t>
  </si>
  <si>
    <t>2022</t>
  </si>
  <si>
    <t>у 6,4 р.б.</t>
  </si>
  <si>
    <t>6,4 times more</t>
  </si>
  <si>
    <t>5,2 times more</t>
  </si>
  <si>
    <t>у 5,2 р.б.</t>
  </si>
  <si>
    <t>у 23,6  р.б</t>
  </si>
  <si>
    <t>23,6 times more</t>
  </si>
  <si>
    <t>у 9,2 р.б.</t>
  </si>
  <si>
    <t>9,2 times more</t>
  </si>
  <si>
    <t>у 6,9 р.б.</t>
  </si>
  <si>
    <t>у 6,8 р.б.</t>
  </si>
  <si>
    <t>6.9 times more</t>
  </si>
  <si>
    <t>6.8 times more</t>
  </si>
  <si>
    <t>у 97 р.б.</t>
  </si>
  <si>
    <t>у 3,2 р.б.</t>
  </si>
  <si>
    <t>у 4,3 р.б.</t>
  </si>
  <si>
    <t>4,3 times more</t>
  </si>
  <si>
    <t>3,2 times more</t>
  </si>
  <si>
    <t>97 times more</t>
  </si>
  <si>
    <t>у 8,7 р.б.</t>
  </si>
  <si>
    <t>у 19,1 р.б.</t>
  </si>
  <si>
    <t>у 15,1 р.б.</t>
  </si>
  <si>
    <t>у 12,8 р.б.</t>
  </si>
  <si>
    <t>у 7,1 р.б.</t>
  </si>
  <si>
    <t>у 6,3 р.б.</t>
  </si>
  <si>
    <t>у 16,1 р.б.</t>
  </si>
  <si>
    <t>у 8,8 р.б.</t>
  </si>
  <si>
    <t>у 119,6 р.б.</t>
  </si>
  <si>
    <t>у 161 р.б.</t>
  </si>
  <si>
    <t>у 62,6 р.б.</t>
  </si>
  <si>
    <t>у 78,9 р.б.</t>
  </si>
  <si>
    <t>у 5,3 р.б.</t>
  </si>
  <si>
    <t>8.7 times more</t>
  </si>
  <si>
    <t>19.1 times more</t>
  </si>
  <si>
    <t>15.1 times more</t>
  </si>
  <si>
    <t>12.8 times more</t>
  </si>
  <si>
    <t>7.1 times more</t>
  </si>
  <si>
    <t>6.3times more</t>
  </si>
  <si>
    <t>16.1 times more</t>
  </si>
  <si>
    <t>8.8 times more</t>
  </si>
  <si>
    <t>119.6 times more</t>
  </si>
  <si>
    <t>161 times more</t>
  </si>
  <si>
    <t>62.6 times more</t>
  </si>
  <si>
    <t>78.9 times more</t>
  </si>
  <si>
    <t>у 329 р.б.</t>
  </si>
  <si>
    <t>329 times more</t>
  </si>
  <si>
    <t>у 53,7 р.б.</t>
  </si>
  <si>
    <t>53.7 times more</t>
  </si>
  <si>
    <t>у 5,4 р.б.</t>
  </si>
  <si>
    <t>у 20,2 р.б.</t>
  </si>
  <si>
    <t>20.2 times more</t>
  </si>
  <si>
    <t>5.4 times more</t>
  </si>
  <si>
    <t>у 10,8 р.б.</t>
  </si>
  <si>
    <t>10.8 times more</t>
  </si>
  <si>
    <t>у 7,4 р.б.</t>
  </si>
  <si>
    <t>7.4 times more</t>
  </si>
  <si>
    <t>у 11,4 р.б.</t>
  </si>
  <si>
    <t>11.4 times more</t>
  </si>
  <si>
    <t>2023</t>
  </si>
  <si>
    <t>Італія</t>
  </si>
  <si>
    <t>Чехія</t>
  </si>
  <si>
    <t>Іспанія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</si>
  <si>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</si>
  <si>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</si>
  <si>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 xml:space="preserve">  З 2014 року дані подаються без урахування тимчасово окупованої російською федерацією території України.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</si>
  <si>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</si>
  <si>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</si>
  <si>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 xml:space="preserve">   В окремих випадках сума складових може не дорівнювати підсумку у зв’язку з округленням даних.</t>
  </si>
  <si>
    <t xml:space="preserve">  З 2014 року дані подаються без урахування тимчасово окупованої російською федерацією території України. </t>
  </si>
  <si>
    <t>Дата останнього оновлення: 31.03.2025</t>
  </si>
  <si>
    <t>Last updated on: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</si>
</sst>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</numFmts>
  <fonts count="110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indexed="2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i/>
      <sz val="10"/>
      <color indexed="2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u/>
      <sz val="10"/>
      <color indexed="1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theme="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b/>
      <i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4"/>
      <color theme="1"/>
      <name val="Verdana"/>
      <family val="2"/>
      <charset val="204"/>
    </font>
    <font>
      <sz val="14"/>
      <color indexed="8"/>
      <name val="Verdana"/>
      <family val="2"/>
      <charset val="204"/>
    </font>
    <font>
      <b/>
      <sz val="10"/>
      <color theme="2"/>
      <name val="Arial"/>
      <family val="2"/>
      <charset val="204"/>
    </font>
    <font>
      <i/>
      <sz val="10"/>
      <color theme="2"/>
      <name val="Arial"/>
      <family val="2"/>
      <charset val="204"/>
    </font>
    <font>
      <b/>
      <sz val="8"/>
      <color rgb="FF202122"/>
      <name val="Times New Roman"/>
      <family val="1"/>
      <charset val="204"/>
    </font>
    <font>
      <sz val="10"/>
      <color theme="2"/>
      <name val="Arial"/>
      <family val="2"/>
      <charset val="204"/>
    </font>
    <font>
      <sz val="11"/>
      <color theme="2"/>
      <name val="Calibri"/>
      <family val="2"/>
      <charset val="204"/>
    </font>
    <font>
      <b/>
      <i/>
      <sz val="10"/>
      <color theme="2"/>
      <name val="Arial"/>
      <family val="2"/>
      <charset val="204"/>
    </font>
    <font>
      <sz val="18"/>
      <color theme="2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4"/>
      <color rgb="FFFF0000"/>
      <name val="Arial"/>
      <family val="2"/>
      <charset val="204"/>
    </font>
    <font>
      <i/>
      <sz val="14"/>
      <color theme="0"/>
      <name val="Arial"/>
      <family val="2"/>
      <charset val="204"/>
    </font>
    <font>
      <b/>
      <sz val="14"/>
      <color theme="0"/>
      <name val="Arial"/>
      <family val="2"/>
      <charset val="204"/>
    </font>
    <font>
      <sz val="14"/>
      <color theme="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0"/>
      <name val="Calibri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4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8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9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3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  <xf numFmtId="0" fontId="30" fillId="0" borderId="0"/>
  </cellStyleXfs>
  <cellXfs count="532">
    <xf numFmtId="0" fontId="0" fillId="0" borderId="0" xfId="0"/>
    <xf numFmtId="49" fontId="40" fillId="24" borderId="16" xfId="196" applyNumberFormat="1" applyFont="1" applyFill="1" applyBorder="1" applyAlignment="1">
      <alignment horizontal="center" vertical="center"/>
    </xf>
    <xf numFmtId="0" fontId="40" fillId="24" borderId="17" xfId="193" applyFont="1" applyFill="1" applyBorder="1" applyAlignment="1">
      <alignment horizontal="centerContinuous" vertical="center"/>
    </xf>
    <xf numFmtId="0" fontId="40" fillId="24" borderId="18" xfId="193" applyFont="1" applyFill="1" applyBorder="1" applyAlignment="1">
      <alignment horizontal="centerContinuous" vertical="center"/>
    </xf>
    <xf numFmtId="0" fontId="40" fillId="24" borderId="19" xfId="193" applyFont="1" applyFill="1" applyBorder="1" applyAlignment="1">
      <alignment horizontal="centerContinuous" vertical="center"/>
    </xf>
    <xf numFmtId="0" fontId="42" fillId="24" borderId="19" xfId="193" applyFont="1" applyFill="1" applyBorder="1" applyAlignment="1">
      <alignment horizontal="centerContinuous" vertical="center"/>
    </xf>
    <xf numFmtId="0" fontId="42" fillId="24" borderId="17" xfId="193" applyFont="1" applyFill="1" applyBorder="1" applyAlignment="1">
      <alignment horizontal="centerContinuous" vertical="center"/>
    </xf>
    <xf numFmtId="49" fontId="42" fillId="24" borderId="16" xfId="196" applyNumberFormat="1" applyFont="1" applyFill="1" applyBorder="1" applyAlignment="1">
      <alignment horizontal="center" vertical="center"/>
    </xf>
    <xf numFmtId="0" fontId="41" fillId="24" borderId="0" xfId="202" applyFont="1" applyFill="1"/>
    <xf numFmtId="0" fontId="31" fillId="24" borderId="0" xfId="202" applyFont="1" applyFill="1"/>
    <xf numFmtId="0" fontId="40" fillId="24" borderId="0" xfId="193" applyFont="1" applyFill="1" applyAlignment="1">
      <alignment horizontal="right"/>
    </xf>
    <xf numFmtId="0" fontId="51" fillId="24" borderId="0" xfId="202" applyFont="1" applyFill="1"/>
    <xf numFmtId="1" fontId="31" fillId="24" borderId="0" xfId="195" applyNumberFormat="1" applyFont="1" applyFill="1" applyBorder="1" applyAlignment="1">
      <alignment horizontal="center" vertical="center"/>
    </xf>
    <xf numFmtId="1" fontId="31" fillId="24" borderId="21" xfId="195" applyNumberFormat="1" applyFont="1" applyFill="1" applyBorder="1" applyAlignment="1">
      <alignment horizontal="center" vertical="center"/>
    </xf>
    <xf numFmtId="0" fontId="31" fillId="24" borderId="0" xfId="197" applyFont="1" applyFill="1"/>
    <xf numFmtId="3" fontId="40" fillId="24" borderId="22" xfId="197" applyNumberFormat="1" applyFont="1" applyFill="1" applyBorder="1" applyAlignment="1">
      <alignment horizontal="center" vertical="center"/>
    </xf>
    <xf numFmtId="3" fontId="40" fillId="24" borderId="16" xfId="197" applyNumberFormat="1" applyFont="1" applyFill="1" applyBorder="1" applyAlignment="1">
      <alignment horizontal="center" vertical="center"/>
    </xf>
    <xf numFmtId="169" fontId="42" fillId="24" borderId="22" xfId="197" applyNumberFormat="1" applyFont="1" applyFill="1" applyBorder="1" applyAlignment="1">
      <alignment horizontal="center" vertical="center"/>
    </xf>
    <xf numFmtId="169" fontId="42" fillId="24" borderId="0" xfId="197" applyNumberFormat="1" applyFont="1" applyFill="1" applyBorder="1" applyAlignment="1">
      <alignment horizontal="center" vertical="center"/>
    </xf>
    <xf numFmtId="3" fontId="31" fillId="24" borderId="0" xfId="197" applyNumberFormat="1" applyFont="1" applyFill="1" applyBorder="1" applyAlignment="1">
      <alignment horizontal="center" vertical="center"/>
    </xf>
    <xf numFmtId="1" fontId="31" fillId="24" borderId="0" xfId="197" applyNumberFormat="1" applyFont="1" applyFill="1"/>
    <xf numFmtId="169" fontId="42" fillId="24" borderId="21" xfId="197" applyNumberFormat="1" applyFont="1" applyFill="1" applyBorder="1" applyAlignment="1">
      <alignment horizontal="center" vertical="center"/>
    </xf>
    <xf numFmtId="0" fontId="42" fillId="24" borderId="0" xfId="197" applyFont="1" applyFill="1"/>
    <xf numFmtId="1" fontId="40" fillId="24" borderId="22" xfId="198" applyNumberFormat="1" applyFont="1" applyFill="1" applyBorder="1"/>
    <xf numFmtId="1" fontId="31" fillId="24" borderId="0" xfId="194" applyNumberFormat="1" applyFont="1" applyFill="1" applyBorder="1" applyAlignment="1">
      <alignment vertical="center"/>
    </xf>
    <xf numFmtId="3" fontId="31" fillId="24" borderId="25" xfId="197" applyNumberFormat="1" applyFont="1" applyFill="1" applyBorder="1" applyAlignment="1">
      <alignment horizontal="center" vertical="center"/>
    </xf>
    <xf numFmtId="1" fontId="31" fillId="24" borderId="25" xfId="195" applyNumberFormat="1" applyFont="1" applyFill="1" applyBorder="1" applyAlignment="1">
      <alignment horizontal="center" vertical="center"/>
    </xf>
    <xf numFmtId="1" fontId="31" fillId="24" borderId="0" xfId="197" applyNumberFormat="1" applyFont="1" applyFill="1" applyBorder="1"/>
    <xf numFmtId="1" fontId="31" fillId="24" borderId="21" xfId="194" applyNumberFormat="1" applyFont="1" applyFill="1" applyBorder="1" applyAlignment="1">
      <alignment vertical="center"/>
    </xf>
    <xf numFmtId="3" fontId="31" fillId="24" borderId="21" xfId="197" applyNumberFormat="1" applyFont="1" applyFill="1" applyBorder="1" applyAlignment="1">
      <alignment horizontal="center" vertical="center"/>
    </xf>
    <xf numFmtId="1" fontId="31" fillId="24" borderId="27" xfId="195" applyNumberFormat="1" applyFont="1" applyFill="1" applyBorder="1" applyAlignment="1">
      <alignment horizontal="center" vertical="center"/>
    </xf>
    <xf numFmtId="3" fontId="31" fillId="24" borderId="0" xfId="197" applyNumberFormat="1" applyFont="1" applyFill="1"/>
    <xf numFmtId="0" fontId="43" fillId="24" borderId="0" xfId="197" applyFont="1" applyFill="1"/>
    <xf numFmtId="0" fontId="52" fillId="24" borderId="0" xfId="202" applyFont="1" applyFill="1"/>
    <xf numFmtId="0" fontId="31" fillId="24" borderId="0" xfId="197" applyFont="1" applyFill="1" applyAlignment="1">
      <alignment horizontal="left" vertical="center"/>
    </xf>
    <xf numFmtId="0" fontId="41" fillId="24" borderId="0" xfId="202" applyFont="1" applyFill="1" applyAlignment="1">
      <alignment horizontal="centerContinuous" vertical="center"/>
    </xf>
    <xf numFmtId="0" fontId="31" fillId="24" borderId="0" xfId="191" applyFont="1" applyFill="1" applyAlignment="1">
      <alignment horizontal="left" vertical="center"/>
    </xf>
    <xf numFmtId="49" fontId="42" fillId="24" borderId="20" xfId="196" applyNumberFormat="1" applyFont="1" applyFill="1" applyBorder="1" applyAlignment="1">
      <alignment horizontal="center" vertical="center"/>
    </xf>
    <xf numFmtId="1" fontId="40" fillId="24" borderId="20" xfId="198" applyNumberFormat="1" applyFont="1" applyFill="1" applyBorder="1" applyAlignment="1">
      <alignment horizontal="left" vertical="center"/>
    </xf>
    <xf numFmtId="1" fontId="31" fillId="24" borderId="24" xfId="194" applyNumberFormat="1" applyFont="1" applyFill="1" applyBorder="1" applyAlignment="1">
      <alignment horizontal="left" vertical="center"/>
    </xf>
    <xf numFmtId="1" fontId="31" fillId="24" borderId="26" xfId="194" applyNumberFormat="1" applyFont="1" applyFill="1" applyBorder="1" applyAlignment="1">
      <alignment horizontal="left" vertical="center"/>
    </xf>
    <xf numFmtId="49" fontId="40" fillId="24" borderId="25" xfId="196" applyNumberFormat="1" applyFont="1" applyFill="1" applyBorder="1" applyAlignment="1">
      <alignment horizontal="center" vertical="center"/>
    </xf>
    <xf numFmtId="169" fontId="42" fillId="24" borderId="16" xfId="197" applyNumberFormat="1" applyFont="1" applyFill="1" applyBorder="1" applyAlignment="1">
      <alignment horizontal="center" vertical="center"/>
    </xf>
    <xf numFmtId="0" fontId="31" fillId="24" borderId="0" xfId="200" applyFont="1" applyFill="1"/>
    <xf numFmtId="173" fontId="31" fillId="24" borderId="0" xfId="188" applyNumberFormat="1" applyFont="1" applyFill="1" applyAlignment="1" applyProtection="1"/>
    <xf numFmtId="0" fontId="31" fillId="24" borderId="0" xfId="187" applyFont="1" applyFill="1"/>
    <xf numFmtId="0" fontId="31" fillId="24" borderId="0" xfId="197" applyFont="1" applyFill="1" applyBorder="1"/>
    <xf numFmtId="0" fontId="31" fillId="24" borderId="18" xfId="197" applyFont="1" applyFill="1" applyBorder="1" applyAlignment="1">
      <alignment horizontal="centerContinuous" vertical="center"/>
    </xf>
    <xf numFmtId="1" fontId="31" fillId="24" borderId="0" xfId="196" applyNumberFormat="1" applyFont="1" applyFill="1"/>
    <xf numFmtId="1" fontId="54" fillId="24" borderId="20" xfId="198" applyNumberFormat="1" applyFont="1" applyFill="1" applyBorder="1" applyAlignment="1">
      <alignment horizontal="left" vertical="center"/>
    </xf>
    <xf numFmtId="1" fontId="54" fillId="24" borderId="20" xfId="198" applyNumberFormat="1" applyFont="1" applyFill="1" applyBorder="1"/>
    <xf numFmtId="1" fontId="55" fillId="24" borderId="24" xfId="194" applyNumberFormat="1" applyFont="1" applyFill="1" applyBorder="1" applyAlignment="1">
      <alignment horizontal="left" vertical="center"/>
    </xf>
    <xf numFmtId="1" fontId="55" fillId="24" borderId="24" xfId="201" applyNumberFormat="1" applyFont="1" applyFill="1" applyBorder="1" applyAlignment="1">
      <alignment horizontal="left" vertical="center"/>
    </xf>
    <xf numFmtId="1" fontId="55" fillId="24" borderId="26" xfId="194" applyNumberFormat="1" applyFont="1" applyFill="1" applyBorder="1" applyAlignment="1">
      <alignment horizontal="left" vertical="center"/>
    </xf>
    <xf numFmtId="0" fontId="55" fillId="24" borderId="0" xfId="197" applyFont="1" applyFill="1"/>
    <xf numFmtId="0" fontId="54" fillId="24" borderId="0" xfId="202" applyFont="1" applyFill="1"/>
    <xf numFmtId="0" fontId="55" fillId="24" borderId="0" xfId="200" applyFont="1" applyFill="1"/>
    <xf numFmtId="173" fontId="55" fillId="24" borderId="0" xfId="188" applyNumberFormat="1" applyFont="1" applyFill="1" applyAlignment="1" applyProtection="1"/>
    <xf numFmtId="0" fontId="56" fillId="24" borderId="0" xfId="197" applyFont="1" applyFill="1"/>
    <xf numFmtId="0" fontId="56" fillId="24" borderId="0" xfId="202" applyFont="1" applyFill="1"/>
    <xf numFmtId="0" fontId="56" fillId="24" borderId="0" xfId="189" applyFont="1" applyFill="1"/>
    <xf numFmtId="0" fontId="55" fillId="24" borderId="0" xfId="196" applyFont="1" applyFill="1"/>
    <xf numFmtId="1" fontId="55" fillId="24" borderId="0" xfId="196" applyNumberFormat="1" applyFont="1" applyFill="1"/>
    <xf numFmtId="49" fontId="42" fillId="24" borderId="17" xfId="196" applyNumberFormat="1" applyFont="1" applyFill="1" applyBorder="1" applyAlignment="1">
      <alignment horizontal="centerContinuous" vertical="center"/>
    </xf>
    <xf numFmtId="49" fontId="42" fillId="24" borderId="25" xfId="196" applyNumberFormat="1" applyFont="1" applyFill="1" applyBorder="1" applyAlignment="1">
      <alignment horizontal="center" vertical="center"/>
    </xf>
    <xf numFmtId="0" fontId="42" fillId="24" borderId="19" xfId="197" applyFont="1" applyFill="1" applyBorder="1" applyAlignment="1">
      <alignment horizontal="centerContinuous" vertical="center"/>
    </xf>
    <xf numFmtId="0" fontId="31" fillId="24" borderId="17" xfId="197" applyFont="1" applyFill="1" applyBorder="1" applyAlignment="1">
      <alignment horizontal="centerContinuous" vertical="center"/>
    </xf>
    <xf numFmtId="1" fontId="57" fillId="24" borderId="0" xfId="197" applyNumberFormat="1" applyFont="1" applyFill="1"/>
    <xf numFmtId="0" fontId="57" fillId="24" borderId="0" xfId="197" applyFont="1" applyFill="1"/>
    <xf numFmtId="3" fontId="40" fillId="24" borderId="23" xfId="197" applyNumberFormat="1" applyFont="1" applyFill="1" applyBorder="1" applyAlignment="1">
      <alignment horizontal="center" vertical="center"/>
    </xf>
    <xf numFmtId="3" fontId="31" fillId="24" borderId="28" xfId="197" applyNumberFormat="1" applyFont="1" applyFill="1" applyBorder="1" applyAlignment="1">
      <alignment horizontal="center" vertical="center"/>
    </xf>
    <xf numFmtId="3" fontId="31" fillId="24" borderId="29" xfId="197" applyNumberFormat="1" applyFont="1" applyFill="1" applyBorder="1" applyAlignment="1">
      <alignment horizontal="center" vertical="center"/>
    </xf>
    <xf numFmtId="0" fontId="31" fillId="24" borderId="16" xfId="197" applyFont="1" applyFill="1" applyBorder="1"/>
    <xf numFmtId="0" fontId="31" fillId="24" borderId="25" xfId="197" applyFont="1" applyFill="1" applyBorder="1" applyAlignment="1">
      <alignment horizontal="center" vertical="center"/>
    </xf>
    <xf numFmtId="0" fontId="31" fillId="24" borderId="27" xfId="197" applyFont="1" applyFill="1" applyBorder="1" applyAlignment="1">
      <alignment horizontal="center" vertical="center"/>
    </xf>
    <xf numFmtId="1" fontId="54" fillId="24" borderId="22" xfId="198" applyNumberFormat="1" applyFont="1" applyFill="1" applyBorder="1" applyAlignment="1">
      <alignment horizontal="left" vertical="center"/>
    </xf>
    <xf numFmtId="1" fontId="55" fillId="24" borderId="0" xfId="194" applyNumberFormat="1" applyFont="1" applyFill="1" applyBorder="1" applyAlignment="1">
      <alignment horizontal="left" vertical="center"/>
    </xf>
    <xf numFmtId="1" fontId="55" fillId="24" borderId="21" xfId="194" applyNumberFormat="1" applyFont="1" applyFill="1" applyBorder="1" applyAlignment="1">
      <alignment horizontal="left" vertical="center"/>
    </xf>
    <xf numFmtId="1" fontId="55" fillId="24" borderId="26" xfId="201" applyNumberFormat="1" applyFont="1" applyFill="1" applyBorder="1" applyAlignment="1">
      <alignment horizontal="left" vertical="center"/>
    </xf>
    <xf numFmtId="0" fontId="55" fillId="24" borderId="0" xfId="202" applyFont="1" applyFill="1"/>
    <xf numFmtId="0" fontId="40" fillId="24" borderId="3" xfId="193" applyFont="1" applyFill="1" applyBorder="1" applyAlignment="1">
      <alignment horizontal="center" vertical="center"/>
    </xf>
    <xf numFmtId="0" fontId="31" fillId="24" borderId="0" xfId="187" applyFont="1" applyFill="1" applyBorder="1"/>
    <xf numFmtId="3" fontId="31" fillId="24" borderId="0" xfId="197" applyNumberFormat="1" applyFont="1" applyFill="1" applyBorder="1"/>
    <xf numFmtId="169" fontId="42" fillId="24" borderId="23" xfId="197" applyNumberFormat="1" applyFont="1" applyFill="1" applyBorder="1" applyAlignment="1">
      <alignment horizontal="center" vertical="center"/>
    </xf>
    <xf numFmtId="169" fontId="42" fillId="24" borderId="25" xfId="197" applyNumberFormat="1" applyFont="1" applyFill="1" applyBorder="1" applyAlignment="1">
      <alignment horizontal="center" vertical="center"/>
    </xf>
    <xf numFmtId="169" fontId="42" fillId="24" borderId="28" xfId="197" applyNumberFormat="1" applyFont="1" applyFill="1" applyBorder="1" applyAlignment="1">
      <alignment horizontal="center" vertical="center"/>
    </xf>
    <xf numFmtId="169" fontId="42" fillId="24" borderId="27" xfId="197" applyNumberFormat="1" applyFont="1" applyFill="1" applyBorder="1" applyAlignment="1">
      <alignment horizontal="center" vertical="center"/>
    </xf>
    <xf numFmtId="169" fontId="42" fillId="24" borderId="29" xfId="197" applyNumberFormat="1" applyFont="1" applyFill="1" applyBorder="1" applyAlignment="1">
      <alignment horizontal="center" vertical="center"/>
    </xf>
    <xf numFmtId="0" fontId="58" fillId="24" borderId="0" xfId="103" applyFont="1" applyFill="1" applyAlignment="1" applyProtection="1"/>
    <xf numFmtId="3" fontId="31" fillId="24" borderId="27" xfId="197" applyNumberFormat="1" applyFont="1" applyFill="1" applyBorder="1" applyAlignment="1">
      <alignment horizontal="center" vertical="center"/>
    </xf>
    <xf numFmtId="0" fontId="59" fillId="24" borderId="0" xfId="197" applyFont="1" applyFill="1"/>
    <xf numFmtId="0" fontId="60" fillId="24" borderId="0" xfId="0" applyFont="1" applyFill="1"/>
    <xf numFmtId="0" fontId="61" fillId="24" borderId="0" xfId="0" applyFont="1" applyFill="1"/>
    <xf numFmtId="0" fontId="62" fillId="24" borderId="0" xfId="0" applyFont="1" applyFill="1"/>
    <xf numFmtId="0" fontId="6" fillId="24" borderId="0" xfId="0" applyFont="1" applyFill="1"/>
    <xf numFmtId="0" fontId="63" fillId="24" borderId="0" xfId="0" applyFont="1" applyFill="1"/>
    <xf numFmtId="0" fontId="64" fillId="24" borderId="0" xfId="0" applyFont="1" applyFill="1"/>
    <xf numFmtId="0" fontId="65" fillId="24" borderId="0" xfId="103" applyFont="1" applyFill="1" applyAlignment="1" applyProtection="1"/>
    <xf numFmtId="0" fontId="64" fillId="24" borderId="0" xfId="197" applyFont="1" applyFill="1"/>
    <xf numFmtId="0" fontId="65" fillId="24" borderId="0" xfId="103" applyFont="1" applyFill="1" applyAlignment="1" applyProtection="1">
      <alignment horizontal="left" vertical="center"/>
    </xf>
    <xf numFmtId="0" fontId="64" fillId="24" borderId="0" xfId="192" applyFont="1" applyFill="1" applyAlignment="1">
      <alignment horizontal="left" vertical="center"/>
    </xf>
    <xf numFmtId="0" fontId="66" fillId="24" borderId="0" xfId="103" applyFont="1" applyFill="1" applyAlignment="1" applyProtection="1"/>
    <xf numFmtId="0" fontId="67" fillId="24" borderId="0" xfId="197" applyFont="1" applyFill="1"/>
    <xf numFmtId="0" fontId="68" fillId="24" borderId="0" xfId="197" applyFont="1" applyFill="1"/>
    <xf numFmtId="0" fontId="6" fillId="24" borderId="0" xfId="197" applyFont="1" applyFill="1"/>
    <xf numFmtId="0" fontId="69" fillId="24" borderId="0" xfId="197" applyFont="1" applyFill="1"/>
    <xf numFmtId="0" fontId="6" fillId="24" borderId="0" xfId="197" applyFont="1" applyFill="1" applyAlignment="1">
      <alignment horizontal="left" vertical="center"/>
    </xf>
    <xf numFmtId="0" fontId="70" fillId="24" borderId="0" xfId="202" applyFont="1" applyFill="1" applyAlignment="1">
      <alignment horizontal="centerContinuous" vertical="center"/>
    </xf>
    <xf numFmtId="1" fontId="6" fillId="24" borderId="0" xfId="197" applyNumberFormat="1" applyFont="1" applyFill="1"/>
    <xf numFmtId="0" fontId="6" fillId="24" borderId="0" xfId="197" applyFont="1" applyFill="1" applyBorder="1"/>
    <xf numFmtId="0" fontId="71" fillId="24" borderId="0" xfId="197" applyFont="1" applyFill="1"/>
    <xf numFmtId="0" fontId="71" fillId="24" borderId="0" xfId="197" applyFont="1" applyFill="1" applyBorder="1"/>
    <xf numFmtId="0" fontId="64" fillId="24" borderId="17" xfId="193" applyFont="1" applyFill="1" applyBorder="1" applyAlignment="1">
      <alignment horizontal="centerContinuous" vertical="center"/>
    </xf>
    <xf numFmtId="0" fontId="64" fillId="24" borderId="18" xfId="193" applyFont="1" applyFill="1" applyBorder="1" applyAlignment="1">
      <alignment horizontal="centerContinuous" vertical="center"/>
    </xf>
    <xf numFmtId="0" fontId="64" fillId="24" borderId="19" xfId="193" applyFont="1" applyFill="1" applyBorder="1" applyAlignment="1">
      <alignment horizontal="centerContinuous" vertical="center"/>
    </xf>
    <xf numFmtId="0" fontId="64" fillId="24" borderId="3" xfId="193" applyFont="1" applyFill="1" applyBorder="1" applyAlignment="1">
      <alignment horizontal="centerContinuous" vertical="center"/>
    </xf>
    <xf numFmtId="0" fontId="64" fillId="24" borderId="16" xfId="193" applyFont="1" applyFill="1" applyBorder="1" applyAlignment="1">
      <alignment horizontal="centerContinuous" vertical="center"/>
    </xf>
    <xf numFmtId="0" fontId="6" fillId="24" borderId="24" xfId="197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/>
    </xf>
    <xf numFmtId="1" fontId="75" fillId="24" borderId="0" xfId="194" applyNumberFormat="1" applyFont="1" applyFill="1" applyBorder="1" applyAlignment="1">
      <alignment horizontal="left" vertical="center"/>
    </xf>
    <xf numFmtId="169" fontId="69" fillId="24" borderId="0" xfId="197" applyNumberFormat="1" applyFont="1" applyFill="1" applyBorder="1" applyAlignment="1">
      <alignment horizontal="center" vertical="center"/>
    </xf>
    <xf numFmtId="0" fontId="76" fillId="24" borderId="0" xfId="202" applyFont="1" applyFill="1"/>
    <xf numFmtId="0" fontId="77" fillId="24" borderId="0" xfId="197" applyFont="1" applyFill="1"/>
    <xf numFmtId="0" fontId="77" fillId="24" borderId="0" xfId="202" applyFont="1" applyFill="1"/>
    <xf numFmtId="0" fontId="77" fillId="24" borderId="0" xfId="189" applyFont="1" applyFill="1"/>
    <xf numFmtId="0" fontId="10" fillId="24" borderId="0" xfId="202" applyFont="1" applyFill="1"/>
    <xf numFmtId="0" fontId="70" fillId="24" borderId="0" xfId="202" applyFont="1" applyFill="1"/>
    <xf numFmtId="173" fontId="6" fillId="24" borderId="0" xfId="188" applyNumberFormat="1" applyFont="1" applyFill="1" applyAlignment="1" applyProtection="1"/>
    <xf numFmtId="0" fontId="6" fillId="30" borderId="0" xfId="197" applyFont="1" applyFill="1" applyBorder="1"/>
    <xf numFmtId="1" fontId="6" fillId="24" borderId="0" xfId="196" applyNumberFormat="1" applyFont="1" applyFill="1"/>
    <xf numFmtId="0" fontId="6" fillId="24" borderId="0" xfId="187" applyFont="1" applyFill="1"/>
    <xf numFmtId="0" fontId="64" fillId="24" borderId="0" xfId="202" applyFont="1" applyFill="1"/>
    <xf numFmtId="0" fontId="78" fillId="24" borderId="0" xfId="202" applyFont="1" applyFill="1"/>
    <xf numFmtId="0" fontId="79" fillId="24" borderId="0" xfId="197" applyFont="1" applyFill="1"/>
    <xf numFmtId="0" fontId="78" fillId="24" borderId="0" xfId="197" applyFont="1" applyFill="1"/>
    <xf numFmtId="169" fontId="69" fillId="24" borderId="0" xfId="197" applyNumberFormat="1" applyFont="1" applyFill="1" applyBorder="1" applyAlignment="1">
      <alignment horizontal="center" vertical="center" wrapText="1"/>
    </xf>
    <xf numFmtId="0" fontId="6" fillId="24" borderId="0" xfId="200" applyFont="1" applyFill="1"/>
    <xf numFmtId="0" fontId="6" fillId="24" borderId="0" xfId="187" applyFont="1" applyFill="1" applyBorder="1"/>
    <xf numFmtId="0" fontId="81" fillId="24" borderId="0" xfId="197" applyFont="1" applyFill="1"/>
    <xf numFmtId="1" fontId="82" fillId="24" borderId="0" xfId="197" applyNumberFormat="1" applyFont="1" applyFill="1"/>
    <xf numFmtId="0" fontId="82" fillId="24" borderId="0" xfId="197" applyFont="1" applyFill="1"/>
    <xf numFmtId="0" fontId="64" fillId="24" borderId="0" xfId="192" applyFont="1" applyFill="1"/>
    <xf numFmtId="0" fontId="73" fillId="24" borderId="0" xfId="192" applyFont="1" applyFill="1"/>
    <xf numFmtId="0" fontId="6" fillId="24" borderId="0" xfId="192" applyFont="1" applyFill="1" applyAlignment="1">
      <alignment horizontal="left" vertical="center"/>
    </xf>
    <xf numFmtId="0" fontId="73" fillId="24" borderId="0" xfId="192" applyFont="1" applyFill="1" applyAlignment="1">
      <alignment horizontal="left" vertical="center"/>
    </xf>
    <xf numFmtId="0" fontId="64" fillId="24" borderId="0" xfId="202" applyFont="1" applyFill="1" applyBorder="1" applyAlignment="1">
      <alignment horizontal="left" vertical="center"/>
    </xf>
    <xf numFmtId="0" fontId="64" fillId="24" borderId="0" xfId="192" applyFont="1" applyFill="1" applyBorder="1" applyAlignment="1">
      <alignment horizontal="left" vertical="center"/>
    </xf>
    <xf numFmtId="3" fontId="64" fillId="24" borderId="0" xfId="192" applyNumberFormat="1" applyFont="1" applyFill="1" applyBorder="1" applyAlignment="1">
      <alignment horizontal="left" vertical="center"/>
    </xf>
    <xf numFmtId="0" fontId="6" fillId="24" borderId="24" xfId="192" applyFont="1" applyFill="1" applyBorder="1" applyAlignment="1">
      <alignment horizontal="center"/>
    </xf>
    <xf numFmtId="0" fontId="64" fillId="24" borderId="24" xfId="196" applyFont="1" applyFill="1" applyBorder="1" applyAlignment="1">
      <alignment vertical="center" wrapText="1"/>
    </xf>
    <xf numFmtId="0" fontId="67" fillId="24" borderId="24" xfId="192" applyFont="1" applyFill="1" applyBorder="1" applyAlignment="1">
      <alignment horizontal="center" vertical="center"/>
    </xf>
    <xf numFmtId="0" fontId="67" fillId="24" borderId="24" xfId="196" applyFont="1" applyFill="1" applyBorder="1" applyAlignment="1">
      <alignment vertical="center"/>
    </xf>
    <xf numFmtId="0" fontId="67" fillId="24" borderId="24" xfId="196" applyFont="1" applyFill="1" applyBorder="1" applyAlignment="1">
      <alignment vertical="center" wrapText="1"/>
    </xf>
    <xf numFmtId="0" fontId="67" fillId="24" borderId="0" xfId="193" applyFont="1" applyFill="1" applyAlignment="1">
      <alignment horizontal="right"/>
    </xf>
    <xf numFmtId="0" fontId="64" fillId="24" borderId="0" xfId="192" applyFont="1" applyFill="1" applyBorder="1"/>
    <xf numFmtId="3" fontId="64" fillId="24" borderId="0" xfId="192" applyNumberFormat="1" applyFont="1" applyFill="1" applyBorder="1"/>
    <xf numFmtId="170" fontId="64" fillId="24" borderId="0" xfId="192" applyNumberFormat="1" applyFont="1" applyFill="1" applyAlignment="1">
      <alignment horizontal="right" vertical="center"/>
    </xf>
    <xf numFmtId="1" fontId="64" fillId="24" borderId="0" xfId="192" applyNumberFormat="1" applyFont="1" applyFill="1" applyBorder="1"/>
    <xf numFmtId="3" fontId="6" fillId="24" borderId="0" xfId="187" applyNumberFormat="1" applyFont="1" applyFill="1"/>
    <xf numFmtId="0" fontId="81" fillId="24" borderId="0" xfId="192" applyFont="1" applyFill="1" applyBorder="1"/>
    <xf numFmtId="0" fontId="81" fillId="24" borderId="0" xfId="192" applyFont="1" applyFill="1" applyBorder="1" applyAlignment="1">
      <alignment horizontal="left" vertical="center"/>
    </xf>
    <xf numFmtId="0" fontId="6" fillId="24" borderId="0" xfId="192" applyFont="1" applyFill="1"/>
    <xf numFmtId="0" fontId="74" fillId="24" borderId="0" xfId="192" applyFont="1" applyFill="1"/>
    <xf numFmtId="0" fontId="78" fillId="30" borderId="0" xfId="192" applyFont="1" applyFill="1"/>
    <xf numFmtId="0" fontId="78" fillId="24" borderId="0" xfId="192" applyFont="1" applyFill="1"/>
    <xf numFmtId="0" fontId="64" fillId="24" borderId="22" xfId="193" applyFont="1" applyFill="1" applyBorder="1" applyAlignment="1">
      <alignment horizontal="centerContinuous" vertical="center"/>
    </xf>
    <xf numFmtId="0" fontId="64" fillId="24" borderId="23" xfId="193" applyFont="1" applyFill="1" applyBorder="1" applyAlignment="1">
      <alignment horizontal="centerContinuous" vertical="center"/>
    </xf>
    <xf numFmtId="0" fontId="64" fillId="24" borderId="0" xfId="192" applyFont="1" applyFill="1" applyAlignment="1">
      <alignment vertical="center"/>
    </xf>
    <xf numFmtId="0" fontId="74" fillId="24" borderId="0" xfId="192" applyFont="1" applyFill="1" applyAlignment="1">
      <alignment vertical="center"/>
    </xf>
    <xf numFmtId="0" fontId="78" fillId="30" borderId="0" xfId="192" applyFont="1" applyFill="1" applyAlignment="1">
      <alignment vertical="center"/>
    </xf>
    <xf numFmtId="0" fontId="78" fillId="24" borderId="0" xfId="192" applyFont="1" applyFill="1" applyAlignment="1">
      <alignment vertical="center"/>
    </xf>
    <xf numFmtId="0" fontId="64" fillId="24" borderId="24" xfId="192" applyFont="1" applyFill="1" applyBorder="1" applyAlignment="1">
      <alignment horizontal="center" vertical="center"/>
    </xf>
    <xf numFmtId="0" fontId="83" fillId="24" borderId="0" xfId="192" applyFont="1" applyFill="1"/>
    <xf numFmtId="3" fontId="64" fillId="24" borderId="0" xfId="192" applyNumberFormat="1" applyFont="1" applyFill="1"/>
    <xf numFmtId="0" fontId="67" fillId="24" borderId="0" xfId="192" applyFont="1" applyFill="1"/>
    <xf numFmtId="0" fontId="81" fillId="24" borderId="0" xfId="192" applyFont="1" applyFill="1"/>
    <xf numFmtId="0" fontId="80" fillId="24" borderId="0" xfId="192" applyFont="1" applyFill="1"/>
    <xf numFmtId="0" fontId="69" fillId="30" borderId="0" xfId="192" applyFont="1" applyFill="1"/>
    <xf numFmtId="0" fontId="69" fillId="24" borderId="0" xfId="192" applyFont="1" applyFill="1"/>
    <xf numFmtId="0" fontId="63" fillId="24" borderId="0" xfId="192" applyFont="1" applyFill="1"/>
    <xf numFmtId="0" fontId="71" fillId="30" borderId="0" xfId="192" applyFont="1" applyFill="1"/>
    <xf numFmtId="0" fontId="71" fillId="24" borderId="0" xfId="192" applyFont="1" applyFill="1"/>
    <xf numFmtId="0" fontId="84" fillId="24" borderId="0" xfId="197" applyFont="1" applyFill="1"/>
    <xf numFmtId="0" fontId="84" fillId="24" borderId="0" xfId="200" applyFont="1" applyFill="1"/>
    <xf numFmtId="173" fontId="84" fillId="24" borderId="0" xfId="188" applyNumberFormat="1" applyFont="1" applyFill="1" applyAlignment="1" applyProtection="1"/>
    <xf numFmtId="0" fontId="85" fillId="24" borderId="0" xfId="202" applyFont="1" applyFill="1"/>
    <xf numFmtId="1" fontId="84" fillId="24" borderId="0" xfId="196" applyNumberFormat="1" applyFont="1" applyFill="1"/>
    <xf numFmtId="0" fontId="86" fillId="24" borderId="0" xfId="197" applyFont="1" applyFill="1"/>
    <xf numFmtId="0" fontId="10" fillId="24" borderId="0" xfId="0" applyFont="1" applyFill="1"/>
    <xf numFmtId="0" fontId="74" fillId="24" borderId="0" xfId="197" applyFont="1" applyFill="1"/>
    <xf numFmtId="0" fontId="87" fillId="24" borderId="0" xfId="0" applyFont="1" applyFill="1"/>
    <xf numFmtId="2" fontId="72" fillId="24" borderId="0" xfId="103" applyNumberFormat="1" applyFont="1" applyFill="1" applyAlignment="1" applyProtection="1">
      <alignment horizontal="left" wrapText="1"/>
    </xf>
    <xf numFmtId="0" fontId="74" fillId="24" borderId="0" xfId="192" applyFont="1" applyFill="1" applyAlignment="1">
      <alignment horizontal="left" vertical="center"/>
    </xf>
    <xf numFmtId="0" fontId="80" fillId="24" borderId="24" xfId="192" applyFont="1" applyFill="1" applyBorder="1" applyAlignment="1">
      <alignment horizontal="center" vertical="center"/>
    </xf>
    <xf numFmtId="0" fontId="88" fillId="30" borderId="0" xfId="192" applyFont="1" applyFill="1"/>
    <xf numFmtId="0" fontId="6" fillId="24" borderId="20" xfId="197" applyFont="1" applyFill="1" applyBorder="1" applyAlignment="1">
      <alignment horizontal="center" vertical="center"/>
    </xf>
    <xf numFmtId="1" fontId="75" fillId="24" borderId="16" xfId="194" applyNumberFormat="1" applyFont="1" applyFill="1" applyBorder="1" applyAlignment="1">
      <alignment horizontal="left" vertical="center"/>
    </xf>
    <xf numFmtId="1" fontId="75" fillId="24" borderId="25" xfId="194" applyNumberFormat="1" applyFont="1" applyFill="1" applyBorder="1" applyAlignment="1">
      <alignment horizontal="left" vertical="center"/>
    </xf>
    <xf numFmtId="1" fontId="63" fillId="24" borderId="24" xfId="194" applyNumberFormat="1" applyFont="1" applyFill="1" applyBorder="1" applyAlignment="1">
      <alignment horizontal="left" vertical="center"/>
    </xf>
    <xf numFmtId="1" fontId="6" fillId="24" borderId="20" xfId="194" applyNumberFormat="1" applyFont="1" applyFill="1" applyBorder="1" applyAlignment="1">
      <alignment horizontal="left" vertical="center"/>
    </xf>
    <xf numFmtId="49" fontId="6" fillId="24" borderId="0" xfId="197" applyNumberFormat="1" applyFont="1" applyFill="1"/>
    <xf numFmtId="0" fontId="67" fillId="24" borderId="26" xfId="196" applyFont="1" applyFill="1" applyBorder="1" applyAlignment="1">
      <alignment vertical="center" wrapText="1"/>
    </xf>
    <xf numFmtId="0" fontId="63" fillId="24" borderId="0" xfId="197" applyFont="1" applyFill="1" applyBorder="1"/>
    <xf numFmtId="49" fontId="74" fillId="24" borderId="16" xfId="196" applyNumberFormat="1" applyFont="1" applyFill="1" applyBorder="1" applyAlignment="1">
      <alignment horizontal="center" vertical="center"/>
    </xf>
    <xf numFmtId="49" fontId="74" fillId="24" borderId="23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64" fillId="24" borderId="23" xfId="196" applyNumberFormat="1" applyFont="1" applyFill="1" applyBorder="1" applyAlignment="1">
      <alignment horizontal="center" vertical="center"/>
    </xf>
    <xf numFmtId="0" fontId="64" fillId="24" borderId="24" xfId="79" applyFont="1" applyFill="1" applyBorder="1" applyAlignment="1">
      <alignment horizontal="center" vertical="center" wrapText="1"/>
    </xf>
    <xf numFmtId="0" fontId="73" fillId="24" borderId="25" xfId="79" applyFont="1" applyFill="1" applyBorder="1" applyAlignment="1">
      <alignment horizontal="center" vertical="center" wrapText="1"/>
    </xf>
    <xf numFmtId="0" fontId="73" fillId="24" borderId="0" xfId="79" applyFont="1" applyFill="1" applyBorder="1" applyAlignment="1">
      <alignment horizontal="center" vertical="center" wrapText="1"/>
    </xf>
    <xf numFmtId="49" fontId="74" fillId="24" borderId="20" xfId="196" applyNumberFormat="1" applyFont="1" applyFill="1" applyBorder="1" applyAlignment="1">
      <alignment horizontal="center" vertical="center"/>
    </xf>
    <xf numFmtId="49" fontId="64" fillId="24" borderId="20" xfId="196" applyNumberFormat="1" applyFont="1" applyFill="1" applyBorder="1" applyAlignment="1">
      <alignment horizontal="center" vertical="center"/>
    </xf>
    <xf numFmtId="49" fontId="74" fillId="24" borderId="22" xfId="196" applyNumberFormat="1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70" fillId="24" borderId="24" xfId="202" applyFont="1" applyFill="1" applyBorder="1" applyAlignment="1">
      <alignment horizontal="left" vertical="center"/>
    </xf>
    <xf numFmtId="0" fontId="63" fillId="0" borderId="0" xfId="0" applyFont="1" applyBorder="1" applyAlignment="1">
      <alignment vertical="center"/>
    </xf>
    <xf numFmtId="0" fontId="70" fillId="24" borderId="20" xfId="202" applyFont="1" applyFill="1" applyBorder="1" applyAlignment="1">
      <alignment horizontal="left" vertical="center"/>
    </xf>
    <xf numFmtId="0" fontId="67" fillId="30" borderId="24" xfId="196" applyFont="1" applyFill="1" applyBorder="1" applyAlignment="1">
      <alignment vertical="center" wrapText="1"/>
    </xf>
    <xf numFmtId="3" fontId="67" fillId="24" borderId="0" xfId="197" applyNumberFormat="1" applyFont="1" applyFill="1" applyBorder="1" applyAlignment="1">
      <alignment horizontal="right" vertical="center"/>
    </xf>
    <xf numFmtId="3" fontId="64" fillId="24" borderId="0" xfId="197" applyNumberFormat="1" applyFont="1" applyFill="1" applyBorder="1" applyAlignment="1">
      <alignment horizontal="right" vertical="center"/>
    </xf>
    <xf numFmtId="3" fontId="67" fillId="24" borderId="21" xfId="197" applyNumberFormat="1" applyFont="1" applyFill="1" applyBorder="1" applyAlignment="1">
      <alignment horizontal="right" vertical="center"/>
    </xf>
    <xf numFmtId="3" fontId="64" fillId="24" borderId="22" xfId="197" applyNumberFormat="1" applyFont="1" applyFill="1" applyBorder="1" applyAlignment="1">
      <alignment horizontal="right" vertical="center"/>
    </xf>
    <xf numFmtId="3" fontId="74" fillId="30" borderId="22" xfId="197" applyNumberFormat="1" applyFont="1" applyFill="1" applyBorder="1" applyAlignment="1">
      <alignment horizontal="right" vertical="center"/>
    </xf>
    <xf numFmtId="1" fontId="80" fillId="30" borderId="0" xfId="203" applyNumberFormat="1" applyFont="1" applyFill="1" applyBorder="1" applyAlignment="1">
      <alignment horizontal="right" vertical="center"/>
    </xf>
    <xf numFmtId="1" fontId="74" fillId="30" borderId="0" xfId="203" applyNumberFormat="1" applyFont="1" applyFill="1" applyBorder="1" applyAlignment="1">
      <alignment horizontal="right" vertical="center"/>
    </xf>
    <xf numFmtId="3" fontId="74" fillId="30" borderId="0" xfId="197" applyNumberFormat="1" applyFont="1" applyFill="1" applyBorder="1" applyAlignment="1">
      <alignment horizontal="right" vertical="center"/>
    </xf>
    <xf numFmtId="1" fontId="80" fillId="30" borderId="21" xfId="203" applyNumberFormat="1" applyFont="1" applyFill="1" applyBorder="1" applyAlignment="1">
      <alignment horizontal="right" vertical="center"/>
    </xf>
    <xf numFmtId="3" fontId="80" fillId="30" borderId="0" xfId="197" applyNumberFormat="1" applyFont="1" applyFill="1" applyBorder="1" applyAlignment="1">
      <alignment horizontal="right" vertical="center"/>
    </xf>
    <xf numFmtId="3" fontId="6" fillId="30" borderId="0" xfId="197" applyNumberFormat="1" applyFont="1" applyFill="1" applyBorder="1" applyAlignment="1">
      <alignment horizontal="right" vertical="center"/>
    </xf>
    <xf numFmtId="3" fontId="6" fillId="24" borderId="0" xfId="197" applyNumberFormat="1" applyFont="1" applyFill="1" applyBorder="1" applyAlignment="1">
      <alignment horizontal="right" vertical="center"/>
    </xf>
    <xf numFmtId="3" fontId="63" fillId="30" borderId="0" xfId="197" applyNumberFormat="1" applyFont="1" applyFill="1" applyBorder="1" applyAlignment="1">
      <alignment horizontal="right" vertical="center"/>
    </xf>
    <xf numFmtId="0" fontId="67" fillId="30" borderId="24" xfId="192" applyFont="1" applyFill="1" applyBorder="1" applyAlignment="1">
      <alignment horizontal="right" vertical="center"/>
    </xf>
    <xf numFmtId="0" fontId="67" fillId="30" borderId="24" xfId="196" applyFont="1" applyFill="1" applyBorder="1" applyAlignment="1">
      <alignment horizontal="left" vertical="center"/>
    </xf>
    <xf numFmtId="0" fontId="67" fillId="24" borderId="24" xfId="192" applyFont="1" applyFill="1" applyBorder="1" applyAlignment="1">
      <alignment horizontal="right" vertical="center"/>
    </xf>
    <xf numFmtId="49" fontId="64" fillId="24" borderId="16" xfId="196" applyNumberFormat="1" applyFont="1" applyFill="1" applyBorder="1" applyAlignment="1">
      <alignment horizontal="center" vertical="center"/>
    </xf>
    <xf numFmtId="0" fontId="89" fillId="24" borderId="0" xfId="197" applyFont="1" applyFill="1"/>
    <xf numFmtId="1" fontId="77" fillId="30" borderId="17" xfId="194" applyNumberFormat="1" applyFont="1" applyFill="1" applyBorder="1" applyAlignment="1">
      <alignment horizontal="left" vertical="center"/>
    </xf>
    <xf numFmtId="3" fontId="67" fillId="30" borderId="17" xfId="197" applyNumberFormat="1" applyFont="1" applyFill="1" applyBorder="1" applyAlignment="1">
      <alignment horizontal="right" vertical="center"/>
    </xf>
    <xf numFmtId="0" fontId="67" fillId="24" borderId="3" xfId="197" applyFont="1" applyFill="1" applyBorder="1" applyAlignment="1">
      <alignment horizontal="center" vertical="center" wrapText="1"/>
    </xf>
    <xf numFmtId="0" fontId="73" fillId="24" borderId="0" xfId="202" applyFont="1" applyFill="1" applyBorder="1" applyAlignment="1">
      <alignment horizontal="center" vertical="center"/>
    </xf>
    <xf numFmtId="0" fontId="80" fillId="30" borderId="24" xfId="192" applyFont="1" applyFill="1" applyBorder="1" applyAlignment="1">
      <alignment horizontal="right" vertical="center"/>
    </xf>
    <xf numFmtId="0" fontId="80" fillId="30" borderId="26" xfId="192" applyFont="1" applyFill="1" applyBorder="1" applyAlignment="1">
      <alignment horizontal="right" vertical="center"/>
    </xf>
    <xf numFmtId="0" fontId="63" fillId="24" borderId="0" xfId="197" applyFont="1" applyFill="1"/>
    <xf numFmtId="0" fontId="74" fillId="24" borderId="0" xfId="202" applyFont="1" applyFill="1"/>
    <xf numFmtId="49" fontId="64" fillId="24" borderId="16" xfId="196" applyNumberFormat="1" applyFont="1" applyFill="1" applyBorder="1" applyAlignment="1">
      <alignment horizontal="center" vertical="center"/>
    </xf>
    <xf numFmtId="3" fontId="67" fillId="30" borderId="19" xfId="197" applyNumberFormat="1" applyFont="1" applyFill="1" applyBorder="1" applyAlignment="1">
      <alignment horizontal="right" vertical="center"/>
    </xf>
    <xf numFmtId="49" fontId="74" fillId="24" borderId="16" xfId="196" applyNumberFormat="1" applyFont="1" applyFill="1" applyBorder="1" applyAlignment="1">
      <alignment horizontal="center" vertical="center"/>
    </xf>
    <xf numFmtId="3" fontId="64" fillId="30" borderId="22" xfId="197" applyNumberFormat="1" applyFont="1" applyFill="1" applyBorder="1" applyAlignment="1">
      <alignment horizontal="right" vertical="center"/>
    </xf>
    <xf numFmtId="3" fontId="64" fillId="24" borderId="25" xfId="197" applyNumberFormat="1" applyFont="1" applyFill="1" applyBorder="1" applyAlignment="1">
      <alignment horizontal="right" vertical="center"/>
    </xf>
    <xf numFmtId="1" fontId="67" fillId="24" borderId="25" xfId="204" applyNumberFormat="1" applyFont="1" applyFill="1" applyBorder="1" applyAlignment="1">
      <alignment horizontal="right" vertical="center"/>
    </xf>
    <xf numFmtId="1" fontId="64" fillId="24" borderId="25" xfId="204" applyNumberFormat="1" applyFont="1" applyFill="1" applyBorder="1" applyAlignment="1">
      <alignment horizontal="right" vertical="center"/>
    </xf>
    <xf numFmtId="1" fontId="67" fillId="24" borderId="0" xfId="204" applyNumberFormat="1" applyFont="1" applyFill="1" applyBorder="1" applyAlignment="1">
      <alignment horizontal="right" vertical="center"/>
    </xf>
    <xf numFmtId="1" fontId="64" fillId="24" borderId="0" xfId="204" applyNumberFormat="1" applyFont="1" applyFill="1" applyBorder="1" applyAlignment="1">
      <alignment horizontal="right" vertical="center"/>
    </xf>
    <xf numFmtId="1" fontId="67" fillId="24" borderId="21" xfId="204" applyNumberFormat="1" applyFont="1" applyFill="1" applyBorder="1" applyAlignment="1">
      <alignment horizontal="right" vertical="center"/>
    </xf>
    <xf numFmtId="3" fontId="74" fillId="30" borderId="21" xfId="197" applyNumberFormat="1" applyFont="1" applyFill="1" applyBorder="1" applyAlignment="1">
      <alignment horizontal="right" vertical="center"/>
    </xf>
    <xf numFmtId="3" fontId="74" fillId="30" borderId="16" xfId="197" applyNumberFormat="1" applyFont="1" applyFill="1" applyBorder="1" applyAlignment="1">
      <alignment horizontal="right" vertical="center"/>
    </xf>
    <xf numFmtId="3" fontId="74" fillId="30" borderId="27" xfId="197" applyNumberFormat="1" applyFont="1" applyFill="1" applyBorder="1" applyAlignment="1">
      <alignment horizontal="right" vertical="center"/>
    </xf>
    <xf numFmtId="49" fontId="74" fillId="24" borderId="16" xfId="196" applyNumberFormat="1" applyFont="1" applyFill="1" applyBorder="1" applyAlignment="1">
      <alignment horizontal="center" vertical="center"/>
    </xf>
    <xf numFmtId="0" fontId="80" fillId="24" borderId="24" xfId="192" applyFont="1" applyFill="1" applyBorder="1" applyAlignment="1">
      <alignment horizontal="right" vertical="center"/>
    </xf>
    <xf numFmtId="49" fontId="74" fillId="24" borderId="16" xfId="196" applyNumberFormat="1" applyFont="1" applyFill="1" applyBorder="1" applyAlignment="1">
      <alignment horizontal="center" vertical="center"/>
    </xf>
    <xf numFmtId="0" fontId="69" fillId="30" borderId="0" xfId="192" applyFont="1" applyFill="1" applyAlignment="1">
      <alignment horizontal="center"/>
    </xf>
    <xf numFmtId="0" fontId="71" fillId="30" borderId="0" xfId="197" applyFont="1" applyFill="1" applyBorder="1"/>
    <xf numFmtId="49" fontId="74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 wrapText="1"/>
    </xf>
    <xf numFmtId="1" fontId="80" fillId="24" borderId="3" xfId="194" applyNumberFormat="1" applyFont="1" applyFill="1" applyBorder="1" applyAlignment="1">
      <alignment horizontal="left" vertical="center" wrapText="1"/>
    </xf>
    <xf numFmtId="49" fontId="74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74" fillId="24" borderId="16" xfId="196" applyNumberFormat="1" applyFont="1" applyFill="1" applyBorder="1" applyAlignment="1">
      <alignment horizontal="center" vertical="center"/>
    </xf>
    <xf numFmtId="0" fontId="83" fillId="24" borderId="24" xfId="192" applyFont="1" applyFill="1" applyBorder="1" applyAlignment="1">
      <alignment horizontal="center" vertical="center"/>
    </xf>
    <xf numFmtId="0" fontId="83" fillId="30" borderId="24" xfId="192" applyFont="1" applyFill="1" applyBorder="1" applyAlignment="1">
      <alignment horizontal="center" vertical="center"/>
    </xf>
    <xf numFmtId="0" fontId="83" fillId="24" borderId="26" xfId="192" applyFont="1" applyFill="1" applyBorder="1" applyAlignment="1">
      <alignment horizontal="center" vertical="center"/>
    </xf>
    <xf numFmtId="0" fontId="90" fillId="24" borderId="24" xfId="192" applyFont="1" applyFill="1" applyBorder="1" applyAlignment="1">
      <alignment horizontal="center" vertical="center"/>
    </xf>
    <xf numFmtId="49" fontId="74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0" fontId="78" fillId="24" borderId="0" xfId="192" applyFont="1" applyFill="1" applyBorder="1"/>
    <xf numFmtId="0" fontId="69" fillId="24" borderId="0" xfId="192" applyFont="1" applyFill="1" applyBorder="1"/>
    <xf numFmtId="169" fontId="69" fillId="24" borderId="0" xfId="192" applyNumberFormat="1" applyFont="1" applyFill="1" applyBorder="1" applyAlignment="1">
      <alignment vertical="center"/>
    </xf>
    <xf numFmtId="49" fontId="64" fillId="24" borderId="16" xfId="196" applyNumberFormat="1" applyFont="1" applyFill="1" applyBorder="1" applyAlignment="1">
      <alignment horizontal="center" vertical="center"/>
    </xf>
    <xf numFmtId="0" fontId="67" fillId="30" borderId="26" xfId="196" applyFont="1" applyFill="1" applyBorder="1" applyAlignment="1">
      <alignment vertical="center" wrapText="1"/>
    </xf>
    <xf numFmtId="49" fontId="64" fillId="24" borderId="16" xfId="196" applyNumberFormat="1" applyFont="1" applyFill="1" applyBorder="1" applyAlignment="1">
      <alignment horizontal="center" vertical="center"/>
    </xf>
    <xf numFmtId="169" fontId="69" fillId="24" borderId="0" xfId="203" applyNumberFormat="1" applyFont="1" applyFill="1" applyBorder="1" applyAlignment="1">
      <alignment horizontal="center" vertical="center"/>
    </xf>
    <xf numFmtId="1" fontId="67" fillId="30" borderId="0" xfId="204" applyNumberFormat="1" applyFont="1" applyFill="1" applyBorder="1" applyAlignment="1">
      <alignment horizontal="right" vertical="center"/>
    </xf>
    <xf numFmtId="3" fontId="80" fillId="30" borderId="21" xfId="197" applyNumberFormat="1" applyFont="1" applyFill="1" applyBorder="1" applyAlignment="1">
      <alignment horizontal="right" vertical="center"/>
    </xf>
    <xf numFmtId="0" fontId="6" fillId="30" borderId="0" xfId="192" applyFont="1" applyFill="1" applyBorder="1"/>
    <xf numFmtId="0" fontId="64" fillId="30" borderId="0" xfId="192" applyFont="1" applyFill="1" applyBorder="1"/>
    <xf numFmtId="0" fontId="73" fillId="30" borderId="0" xfId="192" applyFont="1" applyFill="1" applyBorder="1"/>
    <xf numFmtId="0" fontId="78" fillId="30" borderId="0" xfId="192" applyFont="1" applyFill="1" applyBorder="1"/>
    <xf numFmtId="16" fontId="78" fillId="24" borderId="0" xfId="192" applyNumberFormat="1" applyFont="1" applyFill="1" applyBorder="1"/>
    <xf numFmtId="49" fontId="74" fillId="24" borderId="25" xfId="196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0" fontId="67" fillId="30" borderId="27" xfId="197" applyFont="1" applyFill="1" applyBorder="1" applyAlignment="1">
      <alignment horizontal="center" vertical="center"/>
    </xf>
    <xf numFmtId="1" fontId="80" fillId="30" borderId="26" xfId="194" applyNumberFormat="1" applyFont="1" applyFill="1" applyBorder="1" applyAlignment="1">
      <alignment horizontal="left" vertical="center" wrapText="1"/>
    </xf>
    <xf numFmtId="0" fontId="6" fillId="24" borderId="16" xfId="197" applyFont="1" applyFill="1" applyBorder="1" applyAlignment="1">
      <alignment horizontal="center" vertical="center"/>
    </xf>
    <xf numFmtId="0" fontId="6" fillId="24" borderId="25" xfId="197" applyFont="1" applyFill="1" applyBorder="1" applyAlignment="1">
      <alignment horizontal="center" vertical="center"/>
    </xf>
    <xf numFmtId="0" fontId="6" fillId="24" borderId="27" xfId="197" applyFont="1" applyFill="1" applyBorder="1" applyAlignment="1">
      <alignment horizontal="center" vertical="center"/>
    </xf>
    <xf numFmtId="1" fontId="6" fillId="24" borderId="26" xfId="194" applyNumberFormat="1" applyFont="1" applyFill="1" applyBorder="1" applyAlignment="1">
      <alignment horizontal="left" vertical="center"/>
    </xf>
    <xf numFmtId="3" fontId="6" fillId="30" borderId="28" xfId="197" applyNumberFormat="1" applyFont="1" applyFill="1" applyBorder="1" applyAlignment="1">
      <alignment horizontal="right" vertical="center"/>
    </xf>
    <xf numFmtId="0" fontId="74" fillId="30" borderId="0" xfId="192" applyFont="1" applyFill="1" applyBorder="1"/>
    <xf numFmtId="49" fontId="74" fillId="30" borderId="16" xfId="196" applyNumberFormat="1" applyFont="1" applyFill="1" applyBorder="1" applyAlignment="1">
      <alignment horizontal="center" vertical="center"/>
    </xf>
    <xf numFmtId="0" fontId="69" fillId="24" borderId="0" xfId="197" applyFont="1" applyFill="1" applyBorder="1"/>
    <xf numFmtId="0" fontId="78" fillId="24" borderId="0" xfId="197" applyFont="1" applyFill="1" applyBorder="1"/>
    <xf numFmtId="0" fontId="78" fillId="24" borderId="0" xfId="202" applyFont="1" applyFill="1" applyBorder="1"/>
    <xf numFmtId="169" fontId="78" fillId="24" borderId="0" xfId="192" applyNumberFormat="1" applyFont="1" applyFill="1"/>
    <xf numFmtId="49" fontId="74" fillId="24" borderId="25" xfId="196" applyNumberFormat="1" applyFont="1" applyFill="1" applyBorder="1" applyAlignment="1">
      <alignment horizontal="center" vertical="center"/>
    </xf>
    <xf numFmtId="0" fontId="69" fillId="30" borderId="0" xfId="197" applyFont="1" applyFill="1"/>
    <xf numFmtId="0" fontId="78" fillId="30" borderId="0" xfId="197" applyFont="1" applyFill="1"/>
    <xf numFmtId="0" fontId="71" fillId="30" borderId="0" xfId="197" applyFont="1" applyFill="1"/>
    <xf numFmtId="0" fontId="78" fillId="30" borderId="0" xfId="202" applyFont="1" applyFill="1"/>
    <xf numFmtId="49" fontId="74" fillId="24" borderId="16" xfId="196" applyNumberFormat="1" applyFont="1" applyFill="1" applyBorder="1" applyAlignment="1">
      <alignment horizontal="center" vertical="center"/>
    </xf>
    <xf numFmtId="49" fontId="74" fillId="24" borderId="20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0" fontId="93" fillId="24" borderId="0" xfId="192" applyFont="1" applyFill="1"/>
    <xf numFmtId="49" fontId="74" fillId="30" borderId="25" xfId="196" applyNumberFormat="1" applyFont="1" applyFill="1" applyBorder="1" applyAlignment="1">
      <alignment horizontal="center" vertical="center"/>
    </xf>
    <xf numFmtId="169" fontId="69" fillId="24" borderId="28" xfId="203" applyNumberFormat="1" applyFont="1" applyFill="1" applyBorder="1" applyAlignment="1">
      <alignment horizontal="center" vertical="center"/>
    </xf>
    <xf numFmtId="3" fontId="64" fillId="24" borderId="0" xfId="197" applyNumberFormat="1" applyFont="1" applyFill="1"/>
    <xf numFmtId="0" fontId="95" fillId="0" borderId="0" xfId="0" applyFont="1"/>
    <xf numFmtId="1" fontId="96" fillId="24" borderId="22" xfId="194" applyNumberFormat="1" applyFont="1" applyFill="1" applyBorder="1" applyAlignment="1">
      <alignment horizontal="left" vertical="center"/>
    </xf>
    <xf numFmtId="1" fontId="96" fillId="24" borderId="0" xfId="194" applyNumberFormat="1" applyFont="1" applyFill="1" applyBorder="1" applyAlignment="1">
      <alignment horizontal="left" vertical="center"/>
    </xf>
    <xf numFmtId="0" fontId="97" fillId="0" borderId="0" xfId="0" applyFont="1" applyBorder="1" applyAlignment="1">
      <alignment vertical="center" wrapText="1"/>
    </xf>
    <xf numFmtId="1" fontId="75" fillId="30" borderId="25" xfId="194" applyNumberFormat="1" applyFont="1" applyFill="1" applyBorder="1" applyAlignment="1">
      <alignment horizontal="left" vertical="center"/>
    </xf>
    <xf numFmtId="0" fontId="97" fillId="30" borderId="0" xfId="0" applyFont="1" applyFill="1" applyBorder="1"/>
    <xf numFmtId="1" fontId="96" fillId="30" borderId="0" xfId="194" applyNumberFormat="1" applyFont="1" applyFill="1" applyBorder="1" applyAlignment="1">
      <alignment horizontal="left" vertical="center"/>
    </xf>
    <xf numFmtId="1" fontId="96" fillId="30" borderId="21" xfId="194" applyNumberFormat="1" applyFont="1" applyFill="1" applyBorder="1" applyAlignment="1">
      <alignment horizontal="left" vertical="center"/>
    </xf>
    <xf numFmtId="0" fontId="96" fillId="0" borderId="0" xfId="0" applyFont="1"/>
    <xf numFmtId="0" fontId="96" fillId="24" borderId="0" xfId="197" applyFont="1" applyFill="1"/>
    <xf numFmtId="0" fontId="96" fillId="0" borderId="0" xfId="0" applyFont="1" applyAlignment="1">
      <alignment vertical="center"/>
    </xf>
    <xf numFmtId="0" fontId="96" fillId="0" borderId="0" xfId="0" applyFont="1" applyBorder="1" applyAlignment="1">
      <alignment vertical="center"/>
    </xf>
    <xf numFmtId="0" fontId="96" fillId="24" borderId="0" xfId="197" applyFont="1" applyFill="1" applyBorder="1"/>
    <xf numFmtId="1" fontId="96" fillId="30" borderId="22" xfId="194" applyNumberFormat="1" applyFont="1" applyFill="1" applyBorder="1" applyAlignment="1">
      <alignment horizontal="left" vertical="center"/>
    </xf>
    <xf numFmtId="1" fontId="94" fillId="30" borderId="21" xfId="194" applyNumberFormat="1" applyFont="1" applyFill="1" applyBorder="1" applyAlignment="1">
      <alignment horizontal="left" vertical="center"/>
    </xf>
    <xf numFmtId="1" fontId="96" fillId="30" borderId="16" xfId="194" applyNumberFormat="1" applyFont="1" applyFill="1" applyBorder="1" applyAlignment="1">
      <alignment horizontal="left" vertical="center"/>
    </xf>
    <xf numFmtId="1" fontId="96" fillId="30" borderId="25" xfId="194" applyNumberFormat="1" applyFont="1" applyFill="1" applyBorder="1" applyAlignment="1">
      <alignment horizontal="left" vertical="center"/>
    </xf>
    <xf numFmtId="0" fontId="97" fillId="30" borderId="25" xfId="0" applyFont="1" applyFill="1" applyBorder="1"/>
    <xf numFmtId="0" fontId="97" fillId="30" borderId="25" xfId="0" applyFont="1" applyFill="1" applyBorder="1" applyAlignment="1">
      <alignment vertical="center" wrapText="1"/>
    </xf>
    <xf numFmtId="0" fontId="98" fillId="24" borderId="0" xfId="202" applyFont="1" applyFill="1"/>
    <xf numFmtId="0" fontId="96" fillId="24" borderId="0" xfId="200" applyFont="1" applyFill="1"/>
    <xf numFmtId="0" fontId="94" fillId="24" borderId="0" xfId="197" applyFont="1" applyFill="1"/>
    <xf numFmtId="0" fontId="94" fillId="24" borderId="0" xfId="202" applyFont="1" applyFill="1"/>
    <xf numFmtId="0" fontId="94" fillId="24" borderId="0" xfId="189" applyFont="1" applyFill="1"/>
    <xf numFmtId="173" fontId="96" fillId="24" borderId="0" xfId="188" applyNumberFormat="1" applyFont="1" applyFill="1" applyAlignment="1" applyProtection="1"/>
    <xf numFmtId="0" fontId="93" fillId="24" borderId="0" xfId="197" applyFont="1" applyFill="1"/>
    <xf numFmtId="170" fontId="93" fillId="24" borderId="0" xfId="192" applyNumberFormat="1" applyFont="1" applyFill="1" applyAlignment="1">
      <alignment horizontal="right" vertical="center"/>
    </xf>
    <xf numFmtId="0" fontId="93" fillId="24" borderId="0" xfId="200" applyFont="1" applyFill="1"/>
    <xf numFmtId="0" fontId="94" fillId="24" borderId="0" xfId="193" applyFont="1" applyFill="1" applyAlignment="1">
      <alignment horizontal="right"/>
    </xf>
    <xf numFmtId="0" fontId="93" fillId="0" borderId="0" xfId="0" applyFont="1" applyAlignment="1">
      <alignment vertical="center"/>
    </xf>
    <xf numFmtId="173" fontId="93" fillId="24" borderId="0" xfId="188" applyNumberFormat="1" applyFont="1" applyFill="1" applyAlignment="1" applyProtection="1"/>
    <xf numFmtId="0" fontId="94" fillId="24" borderId="25" xfId="192" applyFont="1" applyFill="1" applyBorder="1" applyAlignment="1">
      <alignment horizontal="center" vertical="center"/>
    </xf>
    <xf numFmtId="0" fontId="94" fillId="24" borderId="0" xfId="192" applyFont="1" applyFill="1" applyBorder="1" applyAlignment="1">
      <alignment horizontal="center" vertical="center"/>
    </xf>
    <xf numFmtId="0" fontId="93" fillId="24" borderId="25" xfId="192" applyFont="1" applyFill="1" applyBorder="1" applyAlignment="1">
      <alignment horizontal="center" vertical="center"/>
    </xf>
    <xf numFmtId="0" fontId="93" fillId="24" borderId="0" xfId="192" applyFont="1" applyFill="1" applyBorder="1" applyAlignment="1">
      <alignment horizontal="center" vertical="center"/>
    </xf>
    <xf numFmtId="0" fontId="93" fillId="24" borderId="0" xfId="196" applyFont="1" applyFill="1" applyBorder="1" applyAlignment="1">
      <alignment vertical="center" wrapText="1"/>
    </xf>
    <xf numFmtId="0" fontId="94" fillId="24" borderId="0" xfId="196" applyFont="1" applyFill="1" applyBorder="1" applyAlignment="1">
      <alignment vertical="center" wrapText="1"/>
    </xf>
    <xf numFmtId="0" fontId="94" fillId="30" borderId="0" xfId="196" applyFont="1" applyFill="1" applyBorder="1" applyAlignment="1">
      <alignment vertical="center" wrapText="1"/>
    </xf>
    <xf numFmtId="0" fontId="94" fillId="30" borderId="25" xfId="192" applyFont="1" applyFill="1" applyBorder="1" applyAlignment="1">
      <alignment horizontal="right" vertical="center"/>
    </xf>
    <xf numFmtId="0" fontId="94" fillId="30" borderId="0" xfId="192" applyFont="1" applyFill="1" applyBorder="1" applyAlignment="1">
      <alignment horizontal="right" vertical="center"/>
    </xf>
    <xf numFmtId="0" fontId="94" fillId="30" borderId="27" xfId="192" applyFont="1" applyFill="1" applyBorder="1" applyAlignment="1">
      <alignment horizontal="right" vertical="center"/>
    </xf>
    <xf numFmtId="0" fontId="94" fillId="30" borderId="21" xfId="192" applyFont="1" applyFill="1" applyBorder="1" applyAlignment="1">
      <alignment horizontal="right" vertical="center"/>
    </xf>
    <xf numFmtId="0" fontId="98" fillId="24" borderId="0" xfId="192" applyFont="1" applyFill="1"/>
    <xf numFmtId="0" fontId="100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173" fontId="63" fillId="24" borderId="0" xfId="188" applyNumberFormat="1" applyFont="1" applyFill="1" applyAlignment="1" applyProtection="1"/>
    <xf numFmtId="0" fontId="6" fillId="24" borderId="0" xfId="220" applyFont="1" applyFill="1"/>
    <xf numFmtId="1" fontId="96" fillId="30" borderId="22" xfId="201" applyNumberFormat="1" applyFont="1" applyFill="1" applyBorder="1" applyAlignment="1">
      <alignment horizontal="left" vertical="center"/>
    </xf>
    <xf numFmtId="1" fontId="96" fillId="30" borderId="0" xfId="201" applyNumberFormat="1" applyFont="1" applyFill="1" applyBorder="1" applyAlignment="1">
      <alignment horizontal="left" vertical="center"/>
    </xf>
    <xf numFmtId="1" fontId="96" fillId="30" borderId="21" xfId="201" applyNumberFormat="1" applyFont="1" applyFill="1" applyBorder="1" applyAlignment="1">
      <alignment horizontal="left" vertical="center"/>
    </xf>
    <xf numFmtId="3" fontId="6" fillId="24" borderId="25" xfId="197" applyNumberFormat="1" applyFont="1" applyFill="1" applyBorder="1" applyAlignment="1">
      <alignment horizontal="right" vertical="center"/>
    </xf>
    <xf numFmtId="1" fontId="96" fillId="24" borderId="22" xfId="201" applyNumberFormat="1" applyFont="1" applyFill="1" applyBorder="1" applyAlignment="1">
      <alignment horizontal="left" vertical="center"/>
    </xf>
    <xf numFmtId="1" fontId="96" fillId="24" borderId="0" xfId="199" applyNumberFormat="1" applyFont="1" applyFill="1" applyBorder="1" applyAlignment="1">
      <alignment horizontal="left" vertical="center"/>
    </xf>
    <xf numFmtId="1" fontId="96" fillId="24" borderId="0" xfId="201" applyNumberFormat="1" applyFont="1" applyFill="1" applyBorder="1" applyAlignment="1">
      <alignment horizontal="left" vertical="center"/>
    </xf>
    <xf numFmtId="1" fontId="96" fillId="30" borderId="0" xfId="199" applyNumberFormat="1" applyFont="1" applyFill="1" applyBorder="1" applyAlignment="1">
      <alignment horizontal="left" vertical="center"/>
    </xf>
    <xf numFmtId="0" fontId="101" fillId="24" borderId="0" xfId="197" applyFont="1" applyFill="1"/>
    <xf numFmtId="3" fontId="63" fillId="30" borderId="22" xfId="197" applyNumberFormat="1" applyFont="1" applyFill="1" applyBorder="1" applyAlignment="1">
      <alignment horizontal="right" vertical="center"/>
    </xf>
    <xf numFmtId="3" fontId="63" fillId="30" borderId="16" xfId="197" applyNumberFormat="1" applyFont="1" applyFill="1" applyBorder="1" applyAlignment="1">
      <alignment horizontal="right" vertical="center"/>
    </xf>
    <xf numFmtId="3" fontId="63" fillId="30" borderId="25" xfId="197" applyNumberFormat="1" applyFont="1" applyFill="1" applyBorder="1" applyAlignment="1">
      <alignment horizontal="right" vertical="center"/>
    </xf>
    <xf numFmtId="0" fontId="80" fillId="24" borderId="0" xfId="197" applyFont="1" applyFill="1"/>
    <xf numFmtId="0" fontId="102" fillId="24" borderId="0" xfId="197" applyFont="1" applyFill="1"/>
    <xf numFmtId="0" fontId="103" fillId="24" borderId="0" xfId="197" applyFont="1" applyFill="1"/>
    <xf numFmtId="0" fontId="104" fillId="24" borderId="0" xfId="197" applyFont="1" applyFill="1"/>
    <xf numFmtId="0" fontId="103" fillId="24" borderId="0" xfId="202" applyFont="1" applyFill="1"/>
    <xf numFmtId="0" fontId="104" fillId="24" borderId="0" xfId="197" applyFont="1" applyFill="1" applyBorder="1"/>
    <xf numFmtId="169" fontId="102" fillId="24" borderId="0" xfId="197" applyNumberFormat="1" applyFont="1" applyFill="1" applyBorder="1" applyAlignment="1">
      <alignment horizontal="center" vertical="center" wrapText="1"/>
    </xf>
    <xf numFmtId="169" fontId="102" fillId="24" borderId="0" xfId="197" applyNumberFormat="1" applyFont="1" applyFill="1" applyBorder="1" applyAlignment="1">
      <alignment horizontal="center" vertical="center"/>
    </xf>
    <xf numFmtId="0" fontId="105" fillId="24" borderId="0" xfId="197" applyFont="1" applyFill="1"/>
    <xf numFmtId="3" fontId="74" fillId="30" borderId="25" xfId="197" applyNumberFormat="1" applyFont="1" applyFill="1" applyBorder="1" applyAlignment="1">
      <alignment horizontal="right" vertical="center"/>
    </xf>
    <xf numFmtId="3" fontId="64" fillId="24" borderId="28" xfId="197" applyNumberFormat="1" applyFont="1" applyFill="1" applyBorder="1" applyAlignment="1">
      <alignment horizontal="right" vertical="center"/>
    </xf>
    <xf numFmtId="3" fontId="67" fillId="24" borderId="28" xfId="197" applyNumberFormat="1" applyFont="1" applyFill="1" applyBorder="1" applyAlignment="1">
      <alignment horizontal="right" vertical="center"/>
    </xf>
    <xf numFmtId="3" fontId="67" fillId="24" borderId="29" xfId="197" applyNumberFormat="1" applyFont="1" applyFill="1" applyBorder="1" applyAlignment="1">
      <alignment horizontal="right"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3" fontId="6" fillId="30" borderId="22" xfId="197" applyNumberFormat="1" applyFont="1" applyFill="1" applyBorder="1" applyAlignment="1">
      <alignment horizontal="right" vertical="center"/>
    </xf>
    <xf numFmtId="3" fontId="6" fillId="30" borderId="23" xfId="197" applyNumberFormat="1" applyFont="1" applyFill="1" applyBorder="1" applyAlignment="1">
      <alignment horizontal="right" vertical="center"/>
    </xf>
    <xf numFmtId="0" fontId="69" fillId="30" borderId="0" xfId="197" applyFont="1" applyFill="1" applyBorder="1"/>
    <xf numFmtId="0" fontId="102" fillId="30" borderId="0" xfId="197" applyFont="1" applyFill="1"/>
    <xf numFmtId="0" fontId="78" fillId="30" borderId="0" xfId="197" applyFont="1" applyFill="1" applyBorder="1"/>
    <xf numFmtId="0" fontId="103" fillId="30" borderId="0" xfId="197" applyFont="1" applyFill="1"/>
    <xf numFmtId="0" fontId="104" fillId="30" borderId="0" xfId="197" applyFont="1" applyFill="1"/>
    <xf numFmtId="169" fontId="69" fillId="30" borderId="0" xfId="197" applyNumberFormat="1" applyFont="1" applyFill="1" applyBorder="1" applyAlignment="1">
      <alignment horizontal="center" vertical="center"/>
    </xf>
    <xf numFmtId="169" fontId="69" fillId="30" borderId="0" xfId="197" applyNumberFormat="1" applyFont="1" applyFill="1" applyBorder="1" applyAlignment="1">
      <alignment horizontal="center" vertical="center" wrapText="1"/>
    </xf>
    <xf numFmtId="0" fontId="78" fillId="30" borderId="0" xfId="202" applyFont="1" applyFill="1" applyBorder="1"/>
    <xf numFmtId="0" fontId="103" fillId="30" borderId="0" xfId="202" applyFont="1" applyFill="1"/>
    <xf numFmtId="0" fontId="104" fillId="30" borderId="0" xfId="197" applyFont="1" applyFill="1" applyBorder="1"/>
    <xf numFmtId="169" fontId="69" fillId="24" borderId="28" xfId="197" applyNumberFormat="1" applyFont="1" applyFill="1" applyBorder="1" applyAlignment="1">
      <alignment horizontal="center" vertical="center"/>
    </xf>
    <xf numFmtId="169" fontId="69" fillId="30" borderId="28" xfId="197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49" fontId="74" fillId="24" borderId="16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74" fillId="24" borderId="20" xfId="196" applyNumberFormat="1" applyFont="1" applyFill="1" applyBorder="1" applyAlignment="1">
      <alignment horizontal="center" vertical="center"/>
    </xf>
    <xf numFmtId="49" fontId="74" fillId="24" borderId="23" xfId="196" applyNumberFormat="1" applyFont="1" applyFill="1" applyBorder="1" applyAlignment="1">
      <alignment horizontal="center" vertical="center"/>
    </xf>
    <xf numFmtId="1" fontId="77" fillId="24" borderId="19" xfId="194" applyNumberFormat="1" applyFont="1" applyFill="1" applyBorder="1" applyAlignment="1">
      <alignment horizontal="left" vertical="center"/>
    </xf>
    <xf numFmtId="1" fontId="94" fillId="24" borderId="17" xfId="194" applyNumberFormat="1" applyFont="1" applyFill="1" applyBorder="1" applyAlignment="1">
      <alignment horizontal="left" vertical="center"/>
    </xf>
    <xf numFmtId="1" fontId="94" fillId="24" borderId="18" xfId="194" applyNumberFormat="1" applyFont="1" applyFill="1" applyBorder="1" applyAlignment="1">
      <alignment horizontal="left" vertical="center"/>
    </xf>
    <xf numFmtId="1" fontId="106" fillId="24" borderId="26" xfId="194" applyNumberFormat="1" applyFont="1" applyFill="1" applyBorder="1" applyAlignment="1">
      <alignment horizontal="left" vertical="center"/>
    </xf>
    <xf numFmtId="3" fontId="67" fillId="30" borderId="18" xfId="197" applyNumberFormat="1" applyFont="1" applyFill="1" applyBorder="1" applyAlignment="1">
      <alignment horizontal="right" vertical="center"/>
    </xf>
    <xf numFmtId="3" fontId="64" fillId="30" borderId="0" xfId="197" applyNumberFormat="1" applyFont="1" applyFill="1" applyBorder="1" applyAlignment="1">
      <alignment horizontal="right" vertical="center"/>
    </xf>
    <xf numFmtId="49" fontId="64" fillId="0" borderId="16" xfId="196" applyNumberFormat="1" applyFont="1" applyFill="1" applyBorder="1" applyAlignment="1">
      <alignment horizontal="center" vertical="center"/>
    </xf>
    <xf numFmtId="0" fontId="94" fillId="24" borderId="0" xfId="196" applyFont="1" applyFill="1" applyBorder="1" applyAlignment="1">
      <alignment vertical="center"/>
    </xf>
    <xf numFmtId="0" fontId="94" fillId="30" borderId="0" xfId="196" applyFont="1" applyFill="1" applyBorder="1" applyAlignment="1">
      <alignment horizontal="left" vertical="center"/>
    </xf>
    <xf numFmtId="0" fontId="77" fillId="24" borderId="0" xfId="192" applyFont="1" applyFill="1" applyBorder="1" applyAlignment="1">
      <alignment horizontal="center" vertical="center"/>
    </xf>
    <xf numFmtId="0" fontId="77" fillId="24" borderId="0" xfId="196" applyFont="1" applyFill="1" applyBorder="1" applyAlignment="1">
      <alignment vertical="center" wrapText="1"/>
    </xf>
    <xf numFmtId="0" fontId="73" fillId="24" borderId="0" xfId="196" applyFont="1" applyFill="1" applyBorder="1" applyAlignment="1">
      <alignment vertical="center" wrapText="1"/>
    </xf>
    <xf numFmtId="0" fontId="77" fillId="24" borderId="0" xfId="196" applyFont="1" applyFill="1" applyBorder="1" applyAlignment="1">
      <alignment vertical="center"/>
    </xf>
    <xf numFmtId="0" fontId="77" fillId="0" borderId="0" xfId="196" applyFont="1" applyFill="1" applyBorder="1" applyAlignment="1">
      <alignment vertical="center" wrapText="1"/>
    </xf>
    <xf numFmtId="170" fontId="73" fillId="24" borderId="0" xfId="191" applyNumberFormat="1" applyFont="1" applyFill="1" applyBorder="1" applyAlignment="1">
      <alignment horizontal="left"/>
    </xf>
    <xf numFmtId="0" fontId="70" fillId="24" borderId="22" xfId="202" applyFont="1" applyFill="1" applyBorder="1" applyAlignment="1">
      <alignment horizontal="left" vertical="center"/>
    </xf>
    <xf numFmtId="0" fontId="75" fillId="24" borderId="22" xfId="0" applyFont="1" applyFill="1" applyBorder="1" applyAlignment="1">
      <alignment wrapText="1"/>
    </xf>
    <xf numFmtId="0" fontId="73" fillId="24" borderId="22" xfId="190" applyFont="1" applyFill="1" applyBorder="1" applyAlignment="1">
      <alignment horizontal="center" vertical="center"/>
    </xf>
    <xf numFmtId="0" fontId="73" fillId="24" borderId="22" xfId="117" applyFont="1" applyFill="1" applyBorder="1" applyAlignment="1">
      <alignment horizontal="center" vertical="center"/>
    </xf>
    <xf numFmtId="0" fontId="77" fillId="24" borderId="21" xfId="192" applyFont="1" applyFill="1" applyBorder="1" applyAlignment="1">
      <alignment horizontal="center" vertical="center"/>
    </xf>
    <xf numFmtId="0" fontId="77" fillId="24" borderId="21" xfId="196" applyFont="1" applyFill="1" applyBorder="1" applyAlignment="1">
      <alignment vertical="center" wrapText="1"/>
    </xf>
    <xf numFmtId="0" fontId="6" fillId="24" borderId="20" xfId="0" applyFont="1" applyFill="1" applyBorder="1" applyAlignment="1">
      <alignment wrapText="1"/>
    </xf>
    <xf numFmtId="3" fontId="64" fillId="24" borderId="23" xfId="197" applyNumberFormat="1" applyFont="1" applyFill="1" applyBorder="1" applyAlignment="1">
      <alignment horizontal="right" vertical="center"/>
    </xf>
    <xf numFmtId="0" fontId="94" fillId="24" borderId="0" xfId="192" applyFont="1" applyFill="1" applyBorder="1" applyAlignment="1">
      <alignment horizontal="center"/>
    </xf>
    <xf numFmtId="0" fontId="94" fillId="30" borderId="21" xfId="196" applyFont="1" applyFill="1" applyBorder="1" applyAlignment="1">
      <alignment vertical="center" wrapText="1"/>
    </xf>
    <xf numFmtId="0" fontId="75" fillId="24" borderId="16" xfId="0" applyFont="1" applyFill="1" applyBorder="1" applyAlignment="1">
      <alignment wrapText="1"/>
    </xf>
    <xf numFmtId="0" fontId="94" fillId="24" borderId="25" xfId="192" applyFont="1" applyFill="1" applyBorder="1" applyAlignment="1">
      <alignment horizontal="center"/>
    </xf>
    <xf numFmtId="0" fontId="67" fillId="24" borderId="24" xfId="192" applyFont="1" applyFill="1" applyBorder="1" applyAlignment="1">
      <alignment horizontal="center"/>
    </xf>
    <xf numFmtId="1" fontId="80" fillId="30" borderId="25" xfId="203" applyNumberFormat="1" applyFont="1" applyFill="1" applyBorder="1" applyAlignment="1">
      <alignment horizontal="right" vertical="center"/>
    </xf>
    <xf numFmtId="1" fontId="74" fillId="30" borderId="25" xfId="203" applyNumberFormat="1" applyFont="1" applyFill="1" applyBorder="1" applyAlignment="1">
      <alignment horizontal="right" vertical="center"/>
    </xf>
    <xf numFmtId="1" fontId="80" fillId="30" borderId="27" xfId="203" applyNumberFormat="1" applyFont="1" applyFill="1" applyBorder="1" applyAlignment="1">
      <alignment horizontal="right" vertical="center"/>
    </xf>
    <xf numFmtId="3" fontId="80" fillId="30" borderId="17" xfId="197" applyNumberFormat="1" applyFont="1" applyFill="1" applyBorder="1" applyAlignment="1">
      <alignment horizontal="right" vertical="center"/>
    </xf>
    <xf numFmtId="3" fontId="80" fillId="30" borderId="19" xfId="197" applyNumberFormat="1" applyFont="1" applyFill="1" applyBorder="1" applyAlignment="1">
      <alignment horizontal="right" vertical="center"/>
    </xf>
    <xf numFmtId="0" fontId="94" fillId="24" borderId="0" xfId="196" applyFont="1" applyFill="1" applyBorder="1" applyAlignment="1">
      <alignment horizontal="left" vertical="center" wrapText="1"/>
    </xf>
    <xf numFmtId="0" fontId="94" fillId="24" borderId="0" xfId="196" applyFont="1" applyFill="1" applyBorder="1" applyAlignment="1">
      <alignment horizontal="left" vertical="center"/>
    </xf>
    <xf numFmtId="0" fontId="94" fillId="0" borderId="0" xfId="196" applyFont="1" applyFill="1" applyBorder="1" applyAlignment="1">
      <alignment vertical="center" wrapText="1"/>
    </xf>
    <xf numFmtId="170" fontId="93" fillId="24" borderId="0" xfId="191" applyNumberFormat="1" applyFont="1" applyFill="1" applyBorder="1" applyAlignment="1">
      <alignment horizontal="left"/>
    </xf>
    <xf numFmtId="0" fontId="94" fillId="24" borderId="21" xfId="196" applyFont="1" applyFill="1" applyBorder="1" applyAlignment="1">
      <alignment horizontal="left" vertical="center" wrapText="1"/>
    </xf>
    <xf numFmtId="1" fontId="67" fillId="24" borderId="27" xfId="204" applyNumberFormat="1" applyFont="1" applyFill="1" applyBorder="1" applyAlignment="1">
      <alignment horizontal="right" vertical="center"/>
    </xf>
    <xf numFmtId="3" fontId="64" fillId="30" borderId="23" xfId="197" applyNumberFormat="1" applyFont="1" applyFill="1" applyBorder="1" applyAlignment="1">
      <alignment horizontal="right" vertical="center"/>
    </xf>
    <xf numFmtId="3" fontId="64" fillId="30" borderId="28" xfId="197" applyNumberFormat="1" applyFont="1" applyFill="1" applyBorder="1" applyAlignment="1">
      <alignment horizontal="right" vertical="center"/>
    </xf>
    <xf numFmtId="0" fontId="107" fillId="0" borderId="0" xfId="0" applyFont="1" applyAlignment="1">
      <alignment vertical="center"/>
    </xf>
    <xf numFmtId="0" fontId="81" fillId="0" borderId="0" xfId="0" applyFont="1" applyAlignment="1">
      <alignment vertical="center"/>
    </xf>
    <xf numFmtId="0" fontId="108" fillId="24" borderId="0" xfId="0" applyFont="1" applyFill="1"/>
    <xf numFmtId="0" fontId="78" fillId="0" borderId="0" xfId="0" applyFont="1" applyAlignment="1">
      <alignment vertical="center"/>
    </xf>
    <xf numFmtId="0" fontId="71" fillId="24" borderId="0" xfId="0" applyFont="1" applyFill="1"/>
    <xf numFmtId="49" fontId="74" fillId="24" borderId="25" xfId="196" applyNumberFormat="1" applyFont="1" applyFill="1" applyBorder="1" applyAlignment="1">
      <alignment horizontal="center" vertical="center"/>
    </xf>
    <xf numFmtId="0" fontId="80" fillId="24" borderId="0" xfId="197" applyFont="1" applyFill="1" applyBorder="1"/>
    <xf numFmtId="0" fontId="74" fillId="24" borderId="0" xfId="197" applyFont="1" applyFill="1" applyBorder="1"/>
    <xf numFmtId="3" fontId="63" fillId="24" borderId="0" xfId="197" applyNumberFormat="1" applyFont="1" applyFill="1" applyBorder="1"/>
    <xf numFmtId="169" fontId="80" fillId="24" borderId="0" xfId="197" applyNumberFormat="1" applyFont="1" applyFill="1" applyBorder="1" applyAlignment="1">
      <alignment horizontal="center" vertical="center"/>
    </xf>
    <xf numFmtId="0" fontId="74" fillId="24" borderId="0" xfId="202" applyFont="1" applyFill="1" applyBorder="1"/>
    <xf numFmtId="49" fontId="74" fillId="24" borderId="25" xfId="196" applyNumberFormat="1" applyFont="1" applyFill="1" applyBorder="1" applyAlignment="1">
      <alignment horizontal="center" vertical="center"/>
    </xf>
    <xf numFmtId="49" fontId="74" fillId="24" borderId="20" xfId="196" applyNumberFormat="1" applyFont="1" applyFill="1" applyBorder="1" applyAlignment="1">
      <alignment horizontal="center" vertical="center"/>
    </xf>
    <xf numFmtId="0" fontId="109" fillId="0" borderId="0" xfId="0" applyFont="1" applyAlignment="1">
      <alignment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74" fillId="24" borderId="0" xfId="196" applyNumberFormat="1" applyFont="1" applyFill="1" applyBorder="1" applyAlignment="1">
      <alignment horizontal="center" vertical="center"/>
    </xf>
    <xf numFmtId="0" fontId="67" fillId="24" borderId="0" xfId="197" applyFont="1" applyFill="1" applyBorder="1"/>
    <xf numFmtId="3" fontId="64" fillId="24" borderId="0" xfId="197" applyNumberFormat="1" applyFont="1" applyFill="1" applyBorder="1"/>
    <xf numFmtId="0" fontId="64" fillId="24" borderId="0" xfId="193" applyFont="1" applyFill="1" applyBorder="1" applyAlignment="1">
      <alignment horizontal="center" vertical="center"/>
    </xf>
    <xf numFmtId="1" fontId="6" fillId="24" borderId="0" xfId="197" applyNumberFormat="1" applyFont="1" applyFill="1" applyBorder="1"/>
    <xf numFmtId="0" fontId="79" fillId="24" borderId="0" xfId="197" applyFont="1" applyFill="1" applyBorder="1"/>
    <xf numFmtId="0" fontId="64" fillId="24" borderId="0" xfId="197" applyFont="1" applyFill="1" applyBorder="1"/>
    <xf numFmtId="0" fontId="70" fillId="24" borderId="0" xfId="202" applyFont="1" applyFill="1" applyBorder="1" applyAlignment="1">
      <alignment horizontal="centerContinuous" vertical="center"/>
    </xf>
    <xf numFmtId="3" fontId="67" fillId="30" borderId="0" xfId="197" applyNumberFormat="1" applyFont="1" applyFill="1" applyBorder="1" applyAlignment="1">
      <alignment horizontal="right" vertical="center"/>
    </xf>
    <xf numFmtId="3" fontId="6" fillId="24" borderId="0" xfId="187" applyNumberFormat="1" applyFont="1" applyFill="1" applyBorder="1"/>
    <xf numFmtId="0" fontId="74" fillId="24" borderId="0" xfId="192" applyFont="1" applyFill="1" applyBorder="1"/>
    <xf numFmtId="0" fontId="64" fillId="24" borderId="0" xfId="193" applyFont="1" applyFill="1" applyBorder="1" applyAlignment="1">
      <alignment horizontal="center" vertical="center"/>
    </xf>
    <xf numFmtId="0" fontId="6" fillId="24" borderId="0" xfId="192" applyFont="1" applyFill="1" applyBorder="1" applyAlignment="1">
      <alignment horizontal="left" vertical="center"/>
    </xf>
    <xf numFmtId="0" fontId="64" fillId="24" borderId="20" xfId="193" applyFont="1" applyFill="1" applyBorder="1" applyAlignment="1">
      <alignment horizontal="center" vertical="center"/>
    </xf>
    <xf numFmtId="0" fontId="64" fillId="24" borderId="24" xfId="193" applyFont="1" applyFill="1" applyBorder="1" applyAlignment="1">
      <alignment horizontal="center" vertical="center"/>
    </xf>
    <xf numFmtId="0" fontId="64" fillId="24" borderId="16" xfId="193" applyFont="1" applyFill="1" applyBorder="1" applyAlignment="1">
      <alignment horizontal="center" vertical="center"/>
    </xf>
    <xf numFmtId="0" fontId="64" fillId="24" borderId="25" xfId="193" applyFont="1" applyFill="1" applyBorder="1" applyAlignment="1">
      <alignment horizontal="center" vertical="center"/>
    </xf>
    <xf numFmtId="0" fontId="64" fillId="24" borderId="19" xfId="193" applyFont="1" applyFill="1" applyBorder="1" applyAlignment="1">
      <alignment horizontal="center" vertical="center"/>
    </xf>
    <xf numFmtId="0" fontId="64" fillId="24" borderId="17" xfId="193" applyFont="1" applyFill="1" applyBorder="1" applyAlignment="1">
      <alignment horizontal="center" vertical="center"/>
    </xf>
    <xf numFmtId="0" fontId="64" fillId="24" borderId="18" xfId="193" applyFont="1" applyFill="1" applyBorder="1" applyAlignment="1">
      <alignment horizontal="center" vertical="center"/>
    </xf>
    <xf numFmtId="49" fontId="74" fillId="24" borderId="16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74" fillId="24" borderId="20" xfId="196" applyNumberFormat="1" applyFont="1" applyFill="1" applyBorder="1" applyAlignment="1">
      <alignment horizontal="center" vertical="center"/>
    </xf>
    <xf numFmtId="49" fontId="74" fillId="24" borderId="24" xfId="196" applyNumberFormat="1" applyFont="1" applyFill="1" applyBorder="1" applyAlignment="1">
      <alignment horizontal="center" vertical="center"/>
    </xf>
    <xf numFmtId="49" fontId="74" fillId="24" borderId="22" xfId="196" applyNumberFormat="1" applyFont="1" applyFill="1" applyBorder="1" applyAlignment="1">
      <alignment horizontal="center" vertical="center"/>
    </xf>
    <xf numFmtId="49" fontId="74" fillId="24" borderId="0" xfId="196" applyNumberFormat="1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0" fontId="70" fillId="24" borderId="20" xfId="202" applyFont="1" applyFill="1" applyBorder="1" applyAlignment="1">
      <alignment horizontal="center" vertical="center"/>
    </xf>
    <xf numFmtId="0" fontId="70" fillId="24" borderId="26" xfId="202" applyFont="1" applyFill="1" applyBorder="1" applyAlignment="1">
      <alignment horizontal="center" vertical="center"/>
    </xf>
    <xf numFmtId="0" fontId="73" fillId="24" borderId="20" xfId="79" applyFont="1" applyFill="1" applyBorder="1" applyAlignment="1">
      <alignment horizontal="center" vertical="center" wrapText="1"/>
    </xf>
    <xf numFmtId="0" fontId="73" fillId="24" borderId="26" xfId="79" applyFont="1" applyFill="1" applyBorder="1" applyAlignment="1">
      <alignment horizontal="center" vertical="center" wrapText="1"/>
    </xf>
    <xf numFmtId="0" fontId="73" fillId="24" borderId="20" xfId="202" applyFont="1" applyFill="1" applyBorder="1" applyAlignment="1">
      <alignment horizontal="center" vertical="center"/>
    </xf>
    <xf numFmtId="0" fontId="73" fillId="24" borderId="26" xfId="202" applyFont="1" applyFill="1" applyBorder="1" applyAlignment="1">
      <alignment horizontal="center" vertical="center"/>
    </xf>
    <xf numFmtId="0" fontId="40" fillId="24" borderId="20" xfId="79" applyFont="1" applyFill="1" applyBorder="1" applyAlignment="1">
      <alignment horizontal="center" vertical="center" wrapText="1"/>
    </xf>
    <xf numFmtId="0" fontId="40" fillId="24" borderId="26" xfId="79" applyFont="1" applyFill="1" applyBorder="1" applyAlignment="1">
      <alignment horizontal="center" vertical="center" wrapText="1"/>
    </xf>
    <xf numFmtId="0" fontId="54" fillId="24" borderId="20" xfId="79" applyFont="1" applyFill="1" applyBorder="1" applyAlignment="1">
      <alignment horizontal="center" vertical="center" wrapText="1"/>
    </xf>
    <xf numFmtId="0" fontId="54" fillId="24" borderId="26" xfId="79" applyFont="1" applyFill="1" applyBorder="1" applyAlignment="1">
      <alignment horizontal="center" vertical="center" wrapText="1"/>
    </xf>
    <xf numFmtId="0" fontId="54" fillId="24" borderId="20" xfId="202" applyFont="1" applyFill="1" applyBorder="1" applyAlignment="1">
      <alignment horizontal="center" vertical="center"/>
    </xf>
    <xf numFmtId="0" fontId="54" fillId="24" borderId="26" xfId="202" applyFont="1" applyFill="1" applyBorder="1" applyAlignment="1">
      <alignment horizontal="center" vertical="center"/>
    </xf>
    <xf numFmtId="49" fontId="40" fillId="24" borderId="16" xfId="196" applyNumberFormat="1" applyFont="1" applyFill="1" applyBorder="1" applyAlignment="1">
      <alignment horizontal="center" vertical="center"/>
    </xf>
    <xf numFmtId="49" fontId="40" fillId="24" borderId="23" xfId="196" applyNumberFormat="1" applyFont="1" applyFill="1" applyBorder="1" applyAlignment="1">
      <alignment horizontal="center" vertical="center"/>
    </xf>
    <xf numFmtId="0" fontId="41" fillId="24" borderId="20" xfId="202" applyFont="1" applyFill="1" applyBorder="1" applyAlignment="1">
      <alignment horizontal="center" vertical="center"/>
    </xf>
    <xf numFmtId="0" fontId="41" fillId="24" borderId="26" xfId="202" applyFont="1" applyFill="1" applyBorder="1" applyAlignment="1">
      <alignment horizontal="center" vertical="center"/>
    </xf>
    <xf numFmtId="49" fontId="74" fillId="24" borderId="23" xfId="196" applyNumberFormat="1" applyFont="1" applyFill="1" applyBorder="1" applyAlignment="1">
      <alignment horizontal="center" vertical="center"/>
    </xf>
    <xf numFmtId="49" fontId="74" fillId="24" borderId="28" xfId="196" applyNumberFormat="1" applyFont="1" applyFill="1" applyBorder="1" applyAlignment="1">
      <alignment horizontal="center" vertical="center"/>
    </xf>
    <xf numFmtId="0" fontId="64" fillId="24" borderId="26" xfId="193" applyFont="1" applyFill="1" applyBorder="1" applyAlignment="1">
      <alignment horizontal="center" vertical="center"/>
    </xf>
    <xf numFmtId="0" fontId="64" fillId="24" borderId="27" xfId="193" applyFont="1" applyFill="1" applyBorder="1" applyAlignment="1">
      <alignment horizontal="center" vertical="center"/>
    </xf>
    <xf numFmtId="0" fontId="64" fillId="24" borderId="23" xfId="193" applyFont="1" applyFill="1" applyBorder="1" applyAlignment="1">
      <alignment horizontal="center" vertical="center"/>
    </xf>
    <xf numFmtId="0" fontId="64" fillId="24" borderId="28" xfId="193" applyFont="1" applyFill="1" applyBorder="1" applyAlignment="1">
      <alignment horizontal="center" vertical="center"/>
    </xf>
    <xf numFmtId="0" fontId="92" fillId="30" borderId="0" xfId="0" applyFont="1" applyFill="1" applyBorder="1" applyAlignment="1">
      <alignment horizontal="left" wrapText="1"/>
    </xf>
    <xf numFmtId="0" fontId="91" fillId="30" borderId="0" xfId="0" applyFont="1" applyFill="1" applyBorder="1" applyAlignment="1">
      <alignment horizontal="left" wrapText="1"/>
    </xf>
    <xf numFmtId="0" fontId="64" fillId="24" borderId="20" xfId="192" applyFont="1" applyFill="1" applyBorder="1" applyAlignment="1">
      <alignment horizontal="center" vertical="center" wrapText="1"/>
    </xf>
    <xf numFmtId="0" fontId="6" fillId="24" borderId="24" xfId="0" applyFont="1" applyFill="1" applyBorder="1" applyAlignment="1">
      <alignment wrapText="1"/>
    </xf>
    <xf numFmtId="0" fontId="64" fillId="24" borderId="20" xfId="190" applyFont="1" applyFill="1" applyBorder="1" applyAlignment="1">
      <alignment horizontal="center" vertical="center"/>
    </xf>
    <xf numFmtId="0" fontId="64" fillId="24" borderId="24" xfId="190" applyFont="1" applyFill="1" applyBorder="1" applyAlignment="1">
      <alignment horizontal="center" vertical="center"/>
    </xf>
    <xf numFmtId="0" fontId="73" fillId="24" borderId="20" xfId="192" applyFont="1" applyFill="1" applyBorder="1" applyAlignment="1">
      <alignment horizontal="center" vertical="center" wrapText="1"/>
    </xf>
    <xf numFmtId="0" fontId="75" fillId="24" borderId="24" xfId="0" applyFont="1" applyFill="1" applyBorder="1" applyAlignment="1">
      <alignment wrapText="1"/>
    </xf>
    <xf numFmtId="0" fontId="73" fillId="24" borderId="20" xfId="190" applyFont="1" applyFill="1" applyBorder="1" applyAlignment="1">
      <alignment horizontal="center" vertical="center"/>
    </xf>
    <xf numFmtId="0" fontId="73" fillId="24" borderId="24" xfId="190" applyFont="1" applyFill="1" applyBorder="1" applyAlignment="1">
      <alignment horizontal="center" vertical="center"/>
    </xf>
    <xf numFmtId="0" fontId="73" fillId="24" borderId="3" xfId="186" applyFont="1" applyFill="1" applyBorder="1" applyAlignment="1">
      <alignment horizontal="center" vertical="center"/>
    </xf>
    <xf numFmtId="0" fontId="73" fillId="24" borderId="20" xfId="117" applyFont="1" applyFill="1" applyBorder="1" applyAlignment="1">
      <alignment horizontal="center" vertical="center"/>
    </xf>
    <xf numFmtId="0" fontId="64" fillId="24" borderId="22" xfId="193" applyFont="1" applyFill="1" applyBorder="1" applyAlignment="1">
      <alignment horizontal="center" vertical="center"/>
    </xf>
    <xf numFmtId="0" fontId="64" fillId="24" borderId="0" xfId="193" applyFont="1" applyFill="1" applyBorder="1" applyAlignment="1">
      <alignment horizontal="center" vertical="center"/>
    </xf>
  </cellXfs>
  <cellStyles count="22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ування1" xfId="94" builtinId="29" customBuiltin="1"/>
    <cellStyle name="Акцентування2" xfId="95" builtinId="33" customBuiltin="1"/>
    <cellStyle name="Акцентування3" xfId="96" builtinId="37" customBuiltin="1"/>
    <cellStyle name="Акцентування4" xfId="97" builtinId="41" customBuiltin="1"/>
    <cellStyle name="Акцентування5" xfId="98" builtinId="45" customBuiltin="1"/>
    <cellStyle name="Акцентування6" xfId="99" builtinId="49" customBuiltin="1"/>
    <cellStyle name="Ввід" xfId="100" builtinId="20" customBuiltin="1"/>
    <cellStyle name="Гарний" xfId="219" builtinId="26" customBuiltin="1"/>
    <cellStyle name="Гіперпосилання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Звичайний" xfId="0" builtinId="0"/>
    <cellStyle name="Зв'язана клітинка" xfId="215" builtinId="24" customBuiltin="1"/>
    <cellStyle name="Контрольна клітинка" xfId="109" builtinId="23" customBuiltin="1"/>
    <cellStyle name="Назва" xfId="110" builtinId="15" customBuiltin="1"/>
    <cellStyle name="Нейтральний" xfId="111" builtinId="28" customBuiltin="1"/>
    <cellStyle name="Обчислення" xfId="102" builtinId="22" customBuiltin="1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DIN_aPB_rik_6G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_ Ікв." xfId="195"/>
    <cellStyle name="Обычный_Експорт" xfId="196"/>
    <cellStyle name="Обычный_ЄС 9 міс.З_Т. 2015ДЛЯ ЗАПИТІВ річна. квартальна" xfId="197"/>
    <cellStyle name="Обычный_Лист1" xfId="198"/>
    <cellStyle name="Обычный_Лист5" xfId="199"/>
    <cellStyle name="Обычный_ПБ_4кв2012_АНФОР_2" xfId="200"/>
    <cellStyle name="Обычный_РЕГ.ВИД.Т+П  2014 рпб 6" xfId="220"/>
    <cellStyle name="Обычный_Таб ек кв." xfId="201"/>
    <cellStyle name="Обычный_Таб_ГС 5 -е  4 кв 2014 OK " xfId="202"/>
    <cellStyle name="Обычный_ТС_Екв." xfId="203"/>
    <cellStyle name="Обычный_ТС_Ікв." xfId="204"/>
    <cellStyle name="Підсумок" xfId="108" builtinId="25" customBuiltin="1"/>
    <cellStyle name="Поганий" xfId="205" builtinId="27" customBuiltin="1"/>
    <cellStyle name="Примітка" xfId="207" builtinId="10" customBuiltin="1"/>
    <cellStyle name="Процентный 2 2" xfId="208"/>
    <cellStyle name="Процентный 2 3" xfId="209"/>
    <cellStyle name="Процентный 2 4" xfId="210"/>
    <cellStyle name="Процентный 2 5" xfId="211"/>
    <cellStyle name="Процентный 2 6" xfId="212"/>
    <cellStyle name="Процентный 2 7" xfId="213"/>
    <cellStyle name="Процентный 3" xfId="214"/>
    <cellStyle name="Результат" xfId="101" builtinId="21" customBuiltin="1"/>
    <cellStyle name="Стиль 1" xfId="216"/>
    <cellStyle name="Текст попередження" xfId="217" builtinId="11" customBuiltin="1"/>
    <cellStyle name="Текст пояснення" xfId="206" builtinId="53" customBuiltin="1"/>
    <cellStyle name="Финансовый 2" xfId="2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trlProps/ctrlProp1.xml><?xml version="1.0" encoding="utf-8"?>
<formControlPr xmlns="http://schemas.microsoft.com/office/spreadsheetml/2009/9/main" objectType="List" dx="22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594360</xdr:colOff>
          <xdr:row>1</xdr:row>
          <xdr:rowOff>160020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0" name="Text Box 9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1" name="Text Box 10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2" name="Text Box 11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60" name="Text Box 10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7" name="Text Box 7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71" name="Text Box 11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J69"/>
  <sheetViews>
    <sheetView tabSelected="1" zoomScale="76" zoomScaleNormal="76" workbookViewId="0">
      <selection activeCell="E24" sqref="E24"/>
    </sheetView>
  </sheetViews>
  <sheetFormatPr defaultColWidth="9.109375" defaultRowHeight="13.8"/>
  <cols>
    <col min="1" max="1" width="10.33203125" style="91" customWidth="1"/>
    <col min="2" max="12" width="9.109375" style="94"/>
    <col min="13" max="35" width="9.109375" style="95"/>
    <col min="36" max="16384" width="9.109375" style="94"/>
  </cols>
  <sheetData>
    <row r="1" spans="1:36" ht="14.25" customHeight="1">
      <c r="A1" s="188">
        <v>2</v>
      </c>
      <c r="B1" s="96" t="str">
        <f>IF('1'!$A$1=1,"1 Зовнішньоторговельні відносини України з країнами ЄС","1 Ukraine's External Trade with EU Countries")</f>
        <v>1 Ukraine's External Trade with EU Countries</v>
      </c>
      <c r="C1" s="96"/>
      <c r="D1" s="96"/>
      <c r="E1" s="96"/>
    </row>
    <row r="2" spans="1:36" s="98" customFormat="1" ht="13.2">
      <c r="A2" s="188"/>
      <c r="B2" s="97" t="str">
        <f>IF('1'!$A$1=1,"1.1 Динаміка експорту товарів за країнами ЄС","1.1 Dynamics of Goods Exports by EU country")</f>
        <v>1.1 Dynamics of Goods Exports by EU country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</row>
    <row r="3" spans="1:36" s="98" customFormat="1" ht="13.2">
      <c r="A3" s="190" t="s">
        <v>73</v>
      </c>
      <c r="B3" s="97" t="str">
        <f>IF('1'!$A$1=1,"1.2 Динаміка імпорту товарів за країнами ЄС","1.2 Dynamics of Goods Imports by EU country")</f>
        <v>1.2 Dynamics of Goods Imports by EU country</v>
      </c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</row>
    <row r="4" spans="1:36" s="98" customFormat="1" ht="13.2">
      <c r="A4" s="191" t="s">
        <v>74</v>
      </c>
      <c r="B4" s="97" t="str">
        <f>IF('1'!$A$1=1,"1.3 Динаміка товарної структури експорту в країни ЄС","1.3 Dynamics of the Commodity Composition of Exports to EU countries")</f>
        <v>1.3 Dynamics of the Commodity Composition of Exports to EU countries</v>
      </c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</row>
    <row r="5" spans="1:36" s="141" customFormat="1" ht="13.2">
      <c r="A5" s="188"/>
      <c r="B5" s="99" t="str">
        <f>IF('1'!$A$1=1,"1.4 Динаміка товарної структури імпорту з країн ЄС","1.4 Dynamics of the Commodity Composition of Imports from EU countries")</f>
        <v>1.4 Dynamics of the Commodity Composition of Imports from EU countries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62"/>
      <c r="AB5" s="192"/>
      <c r="AC5" s="192"/>
      <c r="AD5" s="192"/>
      <c r="AE5" s="192"/>
      <c r="AF5" s="192"/>
      <c r="AG5" s="192"/>
      <c r="AH5" s="192"/>
      <c r="AI5" s="192"/>
      <c r="AJ5" s="100"/>
    </row>
    <row r="6" spans="1:36" ht="13.2">
      <c r="A6" s="188"/>
    </row>
    <row r="7" spans="1:36" s="92" customFormat="1">
      <c r="A7" s="91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</row>
    <row r="10" spans="1:36">
      <c r="B10" s="453" t="str">
        <f>IF('1'!$A$1=1,B55,B56)</f>
        <v>Last updated on: 31.03.2025</v>
      </c>
    </row>
    <row r="11" spans="1:36">
      <c r="C11" s="92"/>
    </row>
    <row r="18" spans="2:11">
      <c r="B18" s="452" t="str">
        <f>IF('1'!$A$1=1,B58,B60)</f>
        <v>External trade in goods data are recalculated at average monthly exchange rates.</v>
      </c>
    </row>
    <row r="19" spans="2:11">
      <c r="K19" s="94" t="s">
        <v>179</v>
      </c>
    </row>
    <row r="55" spans="1:2" s="456" customFormat="1">
      <c r="A55" s="454"/>
      <c r="B55" s="455" t="s">
        <v>354</v>
      </c>
    </row>
    <row r="56" spans="1:2" s="456" customFormat="1">
      <c r="A56" s="454"/>
      <c r="B56" s="455" t="s">
        <v>355</v>
      </c>
    </row>
    <row r="57" spans="1:2" s="456" customFormat="1">
      <c r="A57" s="454"/>
    </row>
    <row r="58" spans="1:2" s="456" customFormat="1">
      <c r="A58" s="454"/>
      <c r="B58" s="455" t="s">
        <v>350</v>
      </c>
    </row>
    <row r="59" spans="1:2" s="456" customFormat="1">
      <c r="A59" s="454"/>
      <c r="B59" s="455"/>
    </row>
    <row r="60" spans="1:2" s="456" customFormat="1">
      <c r="A60" s="454"/>
      <c r="B60" s="455" t="s">
        <v>351</v>
      </c>
    </row>
    <row r="61" spans="1:2" s="456" customFormat="1" ht="14.4">
      <c r="A61" s="454"/>
      <c r="B61" s="465"/>
    </row>
    <row r="62" spans="1:2" s="456" customFormat="1">
      <c r="A62" s="454"/>
    </row>
    <row r="63" spans="1:2" s="456" customFormat="1">
      <c r="A63" s="454"/>
    </row>
    <row r="64" spans="1:2" s="95" customFormat="1">
      <c r="A64" s="93"/>
    </row>
    <row r="65" spans="1:1" s="95" customFormat="1">
      <c r="A65" s="93"/>
    </row>
    <row r="66" spans="1:1" s="95" customFormat="1">
      <c r="A66" s="93"/>
    </row>
    <row r="67" spans="1:1" s="95" customFormat="1">
      <c r="A67" s="93"/>
    </row>
    <row r="68" spans="1:1" s="95" customFormat="1">
      <c r="A68" s="93"/>
    </row>
    <row r="69" spans="1:1" s="95" customFormat="1">
      <c r="A69" s="93"/>
    </row>
  </sheetData>
  <phoneticPr fontId="39" type="noConversion"/>
  <hyperlinks>
    <hyperlink ref="B2" location="'1.1'!A1" display="1.1.Динаміка експорту товарів у розрізі країн ЄС"/>
    <hyperlink ref="B3" location="'1.2 '!A1" display="'1.2 '!A1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List Box 3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594360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I66"/>
  <sheetViews>
    <sheetView zoomScale="58" zoomScaleNormal="58" workbookViewId="0">
      <selection activeCell="BG14" sqref="BG14"/>
    </sheetView>
  </sheetViews>
  <sheetFormatPr defaultColWidth="8" defaultRowHeight="17.399999999999999" outlineLevelCol="2"/>
  <cols>
    <col min="1" max="1" width="7.5546875" style="104" customWidth="1"/>
    <col min="2" max="2" width="31.6640625" style="104" customWidth="1"/>
    <col min="3" max="3" width="5" style="104" hidden="1" customWidth="1" outlineLevel="2"/>
    <col min="4" max="4" width="13.6640625" style="104" hidden="1" customWidth="1" outlineLevel="2"/>
    <col min="5" max="5" width="12.44140625" style="104" hidden="1" customWidth="1" outlineLevel="2"/>
    <col min="6" max="6" width="29" style="104" hidden="1" customWidth="1" outlineLevel="2"/>
    <col min="7" max="7" width="8.6640625" style="104" hidden="1" customWidth="1" outlineLevel="1" collapsed="1"/>
    <col min="8" max="11" width="8.6640625" style="104" hidden="1" customWidth="1" outlineLevel="1"/>
    <col min="12" max="14" width="8.6640625" style="104" hidden="1" customWidth="1" outlineLevel="1" collapsed="1"/>
    <col min="15" max="22" width="8.6640625" style="104" hidden="1" customWidth="1" outlineLevel="1"/>
    <col min="23" max="23" width="8.88671875" style="104" customWidth="1" collapsed="1"/>
    <col min="24" max="48" width="8.88671875" style="104" customWidth="1"/>
    <col min="49" max="49" width="8.88671875" style="109" customWidth="1"/>
    <col min="50" max="53" width="8.6640625" style="104" hidden="1" customWidth="1" outlineLevel="2"/>
    <col min="54" max="54" width="8.5546875" style="104" hidden="1" customWidth="1" outlineLevel="2"/>
    <col min="55" max="58" width="8.33203125" style="104" hidden="1" customWidth="1" outlineLevel="2"/>
    <col min="59" max="59" width="8" style="202" customWidth="1" collapsed="1"/>
    <col min="60" max="67" width="8" style="202" customWidth="1"/>
    <col min="68" max="68" width="8" style="111" customWidth="1"/>
    <col min="69" max="73" width="8" style="261" customWidth="1"/>
    <col min="74" max="74" width="13.33203125" style="308" customWidth="1"/>
    <col min="75" max="75" width="8" style="398" customWidth="1"/>
    <col min="76" max="76" width="8" style="379" customWidth="1"/>
    <col min="77" max="77" width="9.6640625" style="379" customWidth="1"/>
    <col min="78" max="79" width="8" style="379"/>
    <col min="80" max="80" width="12.33203125" style="379" customWidth="1"/>
    <col min="81" max="81" width="8" style="379"/>
    <col min="82" max="86" width="8" style="110"/>
    <col min="87" max="87" width="8" style="242"/>
    <col min="88" max="16384" width="8" style="104"/>
  </cols>
  <sheetData>
    <row r="1" spans="1:87" s="102" customFormat="1" ht="18">
      <c r="A1" s="101" t="str">
        <f>IF('1'!A1=1,"до змісту","to title")</f>
        <v>to title</v>
      </c>
      <c r="O1" s="103"/>
      <c r="P1" s="103"/>
      <c r="Q1" s="103"/>
      <c r="S1" s="187"/>
      <c r="Z1" s="384"/>
      <c r="AA1" s="372"/>
      <c r="AC1" s="159"/>
      <c r="AW1" s="469"/>
      <c r="BG1" s="458"/>
      <c r="BH1" s="458"/>
      <c r="BI1" s="458"/>
      <c r="BJ1" s="458"/>
      <c r="BK1" s="458"/>
      <c r="BL1" s="458"/>
      <c r="BM1" s="458"/>
      <c r="BN1" s="458"/>
      <c r="BO1" s="458"/>
      <c r="BP1" s="301"/>
      <c r="BQ1" s="394"/>
      <c r="BR1" s="394"/>
      <c r="BS1" s="394"/>
      <c r="BT1" s="394"/>
      <c r="BU1" s="394"/>
      <c r="BV1" s="306"/>
      <c r="BW1" s="395"/>
      <c r="BX1" s="377"/>
      <c r="BY1" s="377"/>
      <c r="BZ1" s="377"/>
      <c r="CA1" s="377"/>
      <c r="CB1" s="377"/>
      <c r="CC1" s="377"/>
      <c r="CD1" s="105"/>
      <c r="CE1" s="105"/>
      <c r="CF1" s="105"/>
      <c r="CG1" s="105"/>
      <c r="CH1" s="105"/>
      <c r="CI1" s="376"/>
    </row>
    <row r="2" spans="1:87" s="98" customFormat="1">
      <c r="A2" s="98" t="str">
        <f>IF('1'!$A$1=1,"1.1 Динаміка експорту товарів за країнами ЄС*","1.1 Dynamics of Goods Exports by EU country*")</f>
        <v>1.1 Dynamics of Goods Exports by EU country*</v>
      </c>
      <c r="AA2" s="138"/>
      <c r="AI2" s="316"/>
      <c r="AJ2" s="316"/>
      <c r="AK2" s="316"/>
      <c r="AL2" s="316"/>
      <c r="AM2" s="316"/>
      <c r="AN2" s="316"/>
      <c r="AO2" s="316"/>
      <c r="AP2" s="316"/>
      <c r="AQ2" s="316"/>
      <c r="AR2" s="316"/>
      <c r="AS2" s="316"/>
      <c r="AT2" s="316"/>
      <c r="AU2" s="316"/>
      <c r="AV2" s="316"/>
      <c r="AW2" s="470"/>
      <c r="BG2" s="459"/>
      <c r="BH2" s="459"/>
      <c r="BI2" s="459"/>
      <c r="BJ2" s="459"/>
      <c r="BK2" s="459"/>
      <c r="BL2" s="459"/>
      <c r="BM2" s="459"/>
      <c r="BN2" s="459"/>
      <c r="BO2" s="459"/>
      <c r="BP2" s="302"/>
      <c r="BQ2" s="396"/>
      <c r="BR2" s="396"/>
      <c r="BS2" s="396"/>
      <c r="BT2" s="396"/>
      <c r="BU2" s="396"/>
      <c r="BV2" s="307"/>
      <c r="BW2" s="397"/>
      <c r="BX2" s="378"/>
      <c r="BY2" s="378"/>
      <c r="BZ2" s="378"/>
      <c r="CA2" s="378"/>
      <c r="CB2" s="378"/>
      <c r="CC2" s="378"/>
      <c r="CD2" s="134"/>
      <c r="CE2" s="134"/>
      <c r="CF2" s="134"/>
      <c r="CG2" s="134"/>
      <c r="CH2" s="134"/>
      <c r="CI2" s="189"/>
    </row>
    <row r="3" spans="1:87" ht="17.25" customHeight="1">
      <c r="A3" s="106" t="str">
        <f>IF('1'!$A$1=1,"(відповідно до КПБ6)","(according to BPM6 methodology)")</f>
        <v>(according to BPM6 methodology)</v>
      </c>
      <c r="B3" s="107"/>
      <c r="C3" s="107"/>
      <c r="D3" s="107"/>
      <c r="E3" s="107"/>
      <c r="F3" s="107"/>
      <c r="X3" s="200"/>
    </row>
    <row r="4" spans="1:87" ht="17.25" customHeight="1">
      <c r="A4" s="363" t="str">
        <f>IF('1'!$A$1=1," Млн грн","UAH mln")</f>
        <v>UAH mln</v>
      </c>
      <c r="B4" s="107"/>
      <c r="C4" s="107"/>
      <c r="D4" s="107"/>
      <c r="E4" s="107"/>
      <c r="F4" s="107"/>
      <c r="K4" s="103"/>
      <c r="L4" s="103"/>
      <c r="M4" s="103"/>
      <c r="N4" s="103"/>
      <c r="T4" s="103"/>
      <c r="U4" s="103"/>
      <c r="V4" s="103"/>
      <c r="W4" s="103"/>
    </row>
    <row r="5" spans="1:87" ht="24" customHeight="1">
      <c r="A5" s="494" t="str">
        <f>IF('1'!A1=1,C5,E5)</f>
        <v>Rank</v>
      </c>
      <c r="B5" s="496" t="str">
        <f>IF('1'!A1=1,D5,F5)</f>
        <v>Countries</v>
      </c>
      <c r="C5" s="498" t="s">
        <v>71</v>
      </c>
      <c r="D5" s="500" t="s">
        <v>7</v>
      </c>
      <c r="E5" s="498" t="s">
        <v>79</v>
      </c>
      <c r="F5" s="500" t="s">
        <v>80</v>
      </c>
      <c r="G5" s="114">
        <v>2015</v>
      </c>
      <c r="H5" s="112"/>
      <c r="I5" s="112"/>
      <c r="J5" s="113"/>
      <c r="K5" s="114">
        <v>2016</v>
      </c>
      <c r="L5" s="114"/>
      <c r="M5" s="114"/>
      <c r="N5" s="114"/>
      <c r="O5" s="114">
        <v>2017</v>
      </c>
      <c r="P5" s="114"/>
      <c r="Q5" s="114"/>
      <c r="R5" s="115"/>
      <c r="S5" s="485">
        <v>2018</v>
      </c>
      <c r="T5" s="486"/>
      <c r="U5" s="486"/>
      <c r="V5" s="487"/>
      <c r="W5" s="485">
        <v>2019</v>
      </c>
      <c r="X5" s="486"/>
      <c r="Y5" s="486"/>
      <c r="Z5" s="487"/>
      <c r="AA5" s="485">
        <v>2020</v>
      </c>
      <c r="AB5" s="486"/>
      <c r="AC5" s="486"/>
      <c r="AD5" s="487"/>
      <c r="AE5" s="485">
        <v>2021</v>
      </c>
      <c r="AF5" s="486"/>
      <c r="AG5" s="486"/>
      <c r="AH5" s="487"/>
      <c r="AI5" s="485">
        <v>2022</v>
      </c>
      <c r="AJ5" s="486"/>
      <c r="AK5" s="486"/>
      <c r="AL5" s="487"/>
      <c r="AM5" s="485">
        <v>2023</v>
      </c>
      <c r="AN5" s="486"/>
      <c r="AO5" s="486"/>
      <c r="AP5" s="487"/>
      <c r="AQ5" s="485">
        <v>2024</v>
      </c>
      <c r="AR5" s="486"/>
      <c r="AS5" s="486"/>
      <c r="AT5" s="487"/>
      <c r="AU5" s="481">
        <v>2023</v>
      </c>
      <c r="AV5" s="483">
        <v>2024</v>
      </c>
      <c r="AW5" s="471"/>
      <c r="AX5" s="492" t="s">
        <v>281</v>
      </c>
      <c r="AY5" s="488" t="s">
        <v>282</v>
      </c>
      <c r="AZ5" s="488" t="s">
        <v>283</v>
      </c>
      <c r="BA5" s="488" t="s">
        <v>284</v>
      </c>
      <c r="BB5" s="488" t="s">
        <v>180</v>
      </c>
      <c r="BC5" s="488" t="s">
        <v>185</v>
      </c>
      <c r="BD5" s="490" t="s">
        <v>234</v>
      </c>
      <c r="BE5" s="490" t="s">
        <v>285</v>
      </c>
      <c r="BF5" s="488" t="s">
        <v>343</v>
      </c>
    </row>
    <row r="6" spans="1:87" ht="52.95" customHeight="1">
      <c r="A6" s="495"/>
      <c r="B6" s="497"/>
      <c r="C6" s="499"/>
      <c r="D6" s="501"/>
      <c r="E6" s="499"/>
      <c r="F6" s="501"/>
      <c r="G6" s="234" t="s">
        <v>75</v>
      </c>
      <c r="H6" s="234" t="s">
        <v>76</v>
      </c>
      <c r="I6" s="234" t="s">
        <v>77</v>
      </c>
      <c r="J6" s="211" t="s">
        <v>78</v>
      </c>
      <c r="K6" s="244" t="s">
        <v>75</v>
      </c>
      <c r="L6" s="244" t="s">
        <v>76</v>
      </c>
      <c r="M6" s="244" t="s">
        <v>77</v>
      </c>
      <c r="N6" s="244" t="s">
        <v>78</v>
      </c>
      <c r="O6" s="211" t="s">
        <v>75</v>
      </c>
      <c r="P6" s="244" t="s">
        <v>76</v>
      </c>
      <c r="Q6" s="244" t="s">
        <v>77</v>
      </c>
      <c r="R6" s="211" t="s">
        <v>78</v>
      </c>
      <c r="S6" s="211" t="s">
        <v>75</v>
      </c>
      <c r="T6" s="211" t="s">
        <v>76</v>
      </c>
      <c r="U6" s="244" t="s">
        <v>77</v>
      </c>
      <c r="V6" s="211" t="s">
        <v>78</v>
      </c>
      <c r="W6" s="244" t="s">
        <v>75</v>
      </c>
      <c r="X6" s="244" t="s">
        <v>76</v>
      </c>
      <c r="Y6" s="244" t="s">
        <v>77</v>
      </c>
      <c r="Z6" s="244" t="s">
        <v>78</v>
      </c>
      <c r="AA6" s="257" t="s">
        <v>75</v>
      </c>
      <c r="AB6" s="257" t="s">
        <v>76</v>
      </c>
      <c r="AC6" s="257" t="s">
        <v>77</v>
      </c>
      <c r="AD6" s="257" t="s">
        <v>78</v>
      </c>
      <c r="AE6" s="244" t="s">
        <v>75</v>
      </c>
      <c r="AF6" s="263" t="s">
        <v>76</v>
      </c>
      <c r="AG6" s="267" t="s">
        <v>77</v>
      </c>
      <c r="AH6" s="274" t="s">
        <v>78</v>
      </c>
      <c r="AI6" s="279" t="s">
        <v>75</v>
      </c>
      <c r="AJ6" s="281" t="s">
        <v>76</v>
      </c>
      <c r="AK6" s="291" t="s">
        <v>77</v>
      </c>
      <c r="AL6" s="291" t="s">
        <v>78</v>
      </c>
      <c r="AM6" s="391" t="s">
        <v>75</v>
      </c>
      <c r="AN6" s="406" t="s">
        <v>76</v>
      </c>
      <c r="AO6" s="406" t="s">
        <v>77</v>
      </c>
      <c r="AP6" s="406" t="s">
        <v>78</v>
      </c>
      <c r="AQ6" s="406" t="s">
        <v>75</v>
      </c>
      <c r="AR6" s="406" t="s">
        <v>76</v>
      </c>
      <c r="AS6" s="406" t="s">
        <v>77</v>
      </c>
      <c r="AT6" s="406" t="s">
        <v>78</v>
      </c>
      <c r="AU6" s="482"/>
      <c r="AV6" s="484"/>
      <c r="AW6" s="471"/>
      <c r="AX6" s="493"/>
      <c r="AY6" s="489"/>
      <c r="AZ6" s="489"/>
      <c r="BA6" s="489"/>
      <c r="BB6" s="489"/>
      <c r="BC6" s="489"/>
      <c r="BD6" s="491"/>
      <c r="BE6" s="491"/>
      <c r="BF6" s="489"/>
    </row>
    <row r="7" spans="1:87" ht="22.2" customHeight="1">
      <c r="A7" s="207"/>
      <c r="B7" s="214" t="str">
        <f>IF('1'!$A$1=1,D7,F7)</f>
        <v>EU 28</v>
      </c>
      <c r="C7" s="208"/>
      <c r="D7" s="214" t="s">
        <v>187</v>
      </c>
      <c r="E7" s="209"/>
      <c r="F7" s="239" t="s">
        <v>199</v>
      </c>
      <c r="G7" s="255">
        <v>56049.533767844448</v>
      </c>
      <c r="H7" s="222">
        <v>47935.239750759647</v>
      </c>
      <c r="I7" s="222">
        <v>56615.947874955695</v>
      </c>
      <c r="J7" s="222">
        <v>68603.786303732151</v>
      </c>
      <c r="K7" s="222">
        <v>65375.2447523831</v>
      </c>
      <c r="L7" s="222">
        <v>66250.457961951062</v>
      </c>
      <c r="M7" s="222">
        <v>64186.4218586692</v>
      </c>
      <c r="N7" s="222">
        <v>77967.42796034088</v>
      </c>
      <c r="O7" s="222">
        <v>86769.936552640836</v>
      </c>
      <c r="P7" s="222">
        <v>89961.059730406007</v>
      </c>
      <c r="Q7" s="222">
        <v>90366.587841391432</v>
      </c>
      <c r="R7" s="222">
        <v>108357.49695025684</v>
      </c>
      <c r="S7" s="222">
        <v>111125.00432831411</v>
      </c>
      <c r="T7" s="222">
        <v>97066.1313151715</v>
      </c>
      <c r="U7" s="222">
        <v>107176.45772222323</v>
      </c>
      <c r="V7" s="222">
        <v>129274.23466060494</v>
      </c>
      <c r="W7" s="222">
        <v>117761.22916470854</v>
      </c>
      <c r="X7" s="222">
        <v>109609.94828621544</v>
      </c>
      <c r="Y7" s="222">
        <v>111021.83289064674</v>
      </c>
      <c r="Z7" s="222">
        <v>103948.49744005992</v>
      </c>
      <c r="AA7" s="222">
        <v>97587.821159291474</v>
      </c>
      <c r="AB7" s="222">
        <v>83794.855174007054</v>
      </c>
      <c r="AC7" s="222">
        <v>100137.00731270482</v>
      </c>
      <c r="AD7" s="222">
        <v>129224.28278958268</v>
      </c>
      <c r="AE7" s="222">
        <v>129556.90580676141</v>
      </c>
      <c r="AF7" s="222">
        <v>156234.2984132269</v>
      </c>
      <c r="AG7" s="222">
        <v>184911.5346232492</v>
      </c>
      <c r="AH7" s="222">
        <v>178141.48044148463</v>
      </c>
      <c r="AI7" s="222">
        <v>162796.5542908354</v>
      </c>
      <c r="AJ7" s="222">
        <v>176216.51138768729</v>
      </c>
      <c r="AK7" s="222">
        <v>232791.88780618014</v>
      </c>
      <c r="AL7" s="222">
        <v>249531.26603227755</v>
      </c>
      <c r="AM7" s="222">
        <f t="shared" ref="AM7:AT7" si="0">AM8+AM36</f>
        <v>222335.75046286377</v>
      </c>
      <c r="AN7" s="222">
        <f t="shared" si="0"/>
        <v>193000.26316967924</v>
      </c>
      <c r="AO7" s="222">
        <f t="shared" si="0"/>
        <v>192403.65811692044</v>
      </c>
      <c r="AP7" s="222">
        <f t="shared" si="0"/>
        <v>207276.92828947361</v>
      </c>
      <c r="AQ7" s="222">
        <f t="shared" si="0"/>
        <v>218863.8451008994</v>
      </c>
      <c r="AR7" s="222">
        <f t="shared" si="0"/>
        <v>218498.66767300939</v>
      </c>
      <c r="AS7" s="222">
        <f t="shared" si="0"/>
        <v>230735.96336651663</v>
      </c>
      <c r="AT7" s="222">
        <f t="shared" si="0"/>
        <v>244399.58145630403</v>
      </c>
      <c r="AU7" s="222">
        <f>AM7+AN7+AO7+AP7</f>
        <v>815016.60003893718</v>
      </c>
      <c r="AV7" s="222">
        <f>AQ7+AR7+AS7+AT7</f>
        <v>912498.05759672949</v>
      </c>
      <c r="AW7" s="225"/>
      <c r="AX7" s="222">
        <f t="shared" ref="AX7:AX13" si="1">G7+H7+I7+J7</f>
        <v>229204.50769729196</v>
      </c>
      <c r="AY7" s="222">
        <f t="shared" ref="AY7:AY13" si="2">K7+L7+M7+N7</f>
        <v>273779.55253334425</v>
      </c>
      <c r="AZ7" s="222">
        <f t="shared" ref="AZ7:AZ13" si="3">O7+P7+Q7+R7</f>
        <v>375455.0810746951</v>
      </c>
      <c r="BA7" s="222">
        <f t="shared" ref="BA7:BA13" si="4">S7+T7+U7+V7</f>
        <v>444641.8280263138</v>
      </c>
      <c r="BB7" s="222">
        <f t="shared" ref="BB7:BB14" si="5">W7+X7+Y7+Z7</f>
        <v>442341.50778163061</v>
      </c>
      <c r="BC7" s="222">
        <f t="shared" ref="BC7:BC14" si="6">AA7+AB7+AC7+AD7</f>
        <v>410743.96643558604</v>
      </c>
      <c r="BD7" s="222">
        <f t="shared" ref="BD7:BD14" si="7">AE7+AF7+AG7+AH7</f>
        <v>648844.21928472212</v>
      </c>
      <c r="BE7" s="222">
        <f>AI7+AJ7+AK7+AL7</f>
        <v>821336.21951698046</v>
      </c>
      <c r="BF7" s="222">
        <f>AM7+AN7+AO7+AP7</f>
        <v>815016.60003893718</v>
      </c>
    </row>
    <row r="8" spans="1:87" ht="22.2" customHeight="1">
      <c r="A8" s="207"/>
      <c r="B8" s="214" t="str">
        <f>IF('1'!$A$1=1,D8,F8)</f>
        <v>EU 27**</v>
      </c>
      <c r="C8" s="208"/>
      <c r="D8" s="214" t="s">
        <v>188</v>
      </c>
      <c r="E8" s="209"/>
      <c r="F8" s="239" t="s">
        <v>200</v>
      </c>
      <c r="G8" s="256">
        <f t="shared" ref="G8:AL8" si="8">G7-G36</f>
        <v>54041.362815130196</v>
      </c>
      <c r="H8" s="254">
        <f t="shared" si="8"/>
        <v>46476.040932055541</v>
      </c>
      <c r="I8" s="254">
        <f t="shared" si="8"/>
        <v>54890.996422450808</v>
      </c>
      <c r="J8" s="254">
        <f t="shared" si="8"/>
        <v>66728.406032058454</v>
      </c>
      <c r="K8" s="254">
        <f t="shared" si="8"/>
        <v>63486.651973303931</v>
      </c>
      <c r="L8" s="254">
        <f t="shared" si="8"/>
        <v>64367.569908381185</v>
      </c>
      <c r="M8" s="254">
        <f t="shared" si="8"/>
        <v>62573.353739143357</v>
      </c>
      <c r="N8" s="254">
        <f t="shared" si="8"/>
        <v>76085.821818125914</v>
      </c>
      <c r="O8" s="254">
        <f t="shared" si="8"/>
        <v>83774.287628183461</v>
      </c>
      <c r="P8" s="254">
        <f t="shared" si="8"/>
        <v>86431.946263935723</v>
      </c>
      <c r="Q8" s="254">
        <f t="shared" si="8"/>
        <v>88405.831963199307</v>
      </c>
      <c r="R8" s="254">
        <f t="shared" si="8"/>
        <v>105115.1497416762</v>
      </c>
      <c r="S8" s="254">
        <f t="shared" si="8"/>
        <v>107385.39969653649</v>
      </c>
      <c r="T8" s="254">
        <f t="shared" si="8"/>
        <v>94062.095435909301</v>
      </c>
      <c r="U8" s="254">
        <f t="shared" si="8"/>
        <v>103645.23317979083</v>
      </c>
      <c r="V8" s="254">
        <f t="shared" si="8"/>
        <v>124931.50338189804</v>
      </c>
      <c r="W8" s="254">
        <f t="shared" si="8"/>
        <v>113992.59541559535</v>
      </c>
      <c r="X8" s="254">
        <f t="shared" si="8"/>
        <v>105023.56229871222</v>
      </c>
      <c r="Y8" s="254">
        <f t="shared" si="8"/>
        <v>108029.68853323668</v>
      </c>
      <c r="Z8" s="254">
        <f t="shared" si="8"/>
        <v>100483.80771365923</v>
      </c>
      <c r="AA8" s="254">
        <f t="shared" si="8"/>
        <v>94140.363551661663</v>
      </c>
      <c r="AB8" s="254">
        <f t="shared" si="8"/>
        <v>81268.343808638572</v>
      </c>
      <c r="AC8" s="254">
        <f t="shared" si="8"/>
        <v>95664.428090881018</v>
      </c>
      <c r="AD8" s="254">
        <f t="shared" si="8"/>
        <v>123776.56728888328</v>
      </c>
      <c r="AE8" s="254">
        <f t="shared" si="8"/>
        <v>124153.32381446379</v>
      </c>
      <c r="AF8" s="254">
        <f t="shared" si="8"/>
        <v>149318.6859382765</v>
      </c>
      <c r="AG8" s="254">
        <f t="shared" si="8"/>
        <v>177949.78956360766</v>
      </c>
      <c r="AH8" s="254">
        <f t="shared" si="8"/>
        <v>170685.05270189172</v>
      </c>
      <c r="AI8" s="254">
        <f t="shared" si="8"/>
        <v>158720.57928283888</v>
      </c>
      <c r="AJ8" s="254">
        <f t="shared" si="8"/>
        <v>175242.9613524806</v>
      </c>
      <c r="AK8" s="254">
        <f t="shared" si="8"/>
        <v>230738.9009606638</v>
      </c>
      <c r="AL8" s="254">
        <f t="shared" si="8"/>
        <v>244896.91276011497</v>
      </c>
      <c r="AM8" s="254">
        <v>219288.43643629149</v>
      </c>
      <c r="AN8" s="254">
        <v>190159.14469126216</v>
      </c>
      <c r="AO8" s="254">
        <v>189089.62659936617</v>
      </c>
      <c r="AP8" s="254">
        <v>203455.94440605439</v>
      </c>
      <c r="AQ8" s="254">
        <v>214316.12183602637</v>
      </c>
      <c r="AR8" s="254">
        <v>214250.98374426021</v>
      </c>
      <c r="AS8" s="254">
        <v>225101.81487311149</v>
      </c>
      <c r="AT8" s="254">
        <v>235900.2890519744</v>
      </c>
      <c r="AU8" s="254">
        <f>AM8+AN8+AO8+AP8</f>
        <v>801993.15213297424</v>
      </c>
      <c r="AV8" s="254">
        <f>AQ8+AR8+AS8+AT8</f>
        <v>889569.20950537245</v>
      </c>
      <c r="AW8" s="225"/>
      <c r="AX8" s="225">
        <f t="shared" si="1"/>
        <v>222136.806201695</v>
      </c>
      <c r="AY8" s="225">
        <f t="shared" si="2"/>
        <v>266513.39743895439</v>
      </c>
      <c r="AZ8" s="225">
        <f t="shared" si="3"/>
        <v>363727.21559699473</v>
      </c>
      <c r="BA8" s="225">
        <f t="shared" si="4"/>
        <v>430024.23169413465</v>
      </c>
      <c r="BB8" s="225">
        <f t="shared" si="5"/>
        <v>427529.65396120353</v>
      </c>
      <c r="BC8" s="225">
        <f t="shared" si="6"/>
        <v>394849.70274006453</v>
      </c>
      <c r="BD8" s="225">
        <f t="shared" si="7"/>
        <v>622106.85201823968</v>
      </c>
      <c r="BE8" s="225">
        <f>AI8+AJ8+AK8+AL8</f>
        <v>809599.35435609822</v>
      </c>
      <c r="BF8" s="225">
        <f t="shared" ref="BF8:BF36" si="9">AM8+AN8+AO8+AP8</f>
        <v>801993.15213297424</v>
      </c>
      <c r="BH8" s="460"/>
      <c r="BI8" s="460"/>
      <c r="BJ8" s="460"/>
      <c r="BK8" s="460"/>
    </row>
    <row r="9" spans="1:87" ht="24" customHeight="1">
      <c r="A9" s="195">
        <v>1</v>
      </c>
      <c r="B9" s="199" t="str">
        <f>IF('1'!A1=1,D9,F9)</f>
        <v>Poland</v>
      </c>
      <c r="C9" s="196"/>
      <c r="D9" s="318" t="s">
        <v>25</v>
      </c>
      <c r="E9" s="318"/>
      <c r="F9" s="368" t="s">
        <v>84</v>
      </c>
      <c r="G9" s="374">
        <v>7575.6885777167408</v>
      </c>
      <c r="H9" s="373">
        <v>7155.9047086482296</v>
      </c>
      <c r="I9" s="373">
        <v>9160.6107258399807</v>
      </c>
      <c r="J9" s="373">
        <v>9064.3919275726603</v>
      </c>
      <c r="K9" s="373">
        <v>8601.3805171192598</v>
      </c>
      <c r="L9" s="373">
        <v>10240.25483425271</v>
      </c>
      <c r="M9" s="373">
        <v>11078.61549162916</v>
      </c>
      <c r="N9" s="373">
        <v>13225.65099019132</v>
      </c>
      <c r="O9" s="373">
        <v>12617.9086912723</v>
      </c>
      <c r="P9" s="373">
        <v>12496.322910934179</v>
      </c>
      <c r="Q9" s="373">
        <v>13693.956496489809</v>
      </c>
      <c r="R9" s="373">
        <v>15342.06321609652</v>
      </c>
      <c r="S9" s="373">
        <v>16305.882500846961</v>
      </c>
      <c r="T9" s="373">
        <v>16013.58072644554</v>
      </c>
      <c r="U9" s="373">
        <v>16708.36069462707</v>
      </c>
      <c r="V9" s="373">
        <v>18030.80684402079</v>
      </c>
      <c r="W9" s="230">
        <v>16927.175285649413</v>
      </c>
      <c r="X9" s="230">
        <v>17935.44053975986</v>
      </c>
      <c r="Y9" s="230">
        <v>16693.782211838221</v>
      </c>
      <c r="Z9" s="230">
        <v>14179.59519886379</v>
      </c>
      <c r="AA9" s="230">
        <v>15969.206557978738</v>
      </c>
      <c r="AB9" s="230">
        <v>13553.212271779779</v>
      </c>
      <c r="AC9" s="230">
        <v>18381.297019856491</v>
      </c>
      <c r="AD9" s="230">
        <v>20158.69511708587</v>
      </c>
      <c r="AE9" s="230">
        <v>23026.844396930999</v>
      </c>
      <c r="AF9" s="230">
        <v>29912.457665225698</v>
      </c>
      <c r="AG9" s="230">
        <v>38357.335016391196</v>
      </c>
      <c r="AH9" s="230">
        <v>27777.132307570129</v>
      </c>
      <c r="AI9" s="230">
        <v>34909.739982068328</v>
      </c>
      <c r="AJ9" s="230">
        <v>48999.1946757279</v>
      </c>
      <c r="AK9" s="230">
        <v>58652.028605720203</v>
      </c>
      <c r="AL9" s="230">
        <v>52014.917435180891</v>
      </c>
      <c r="AM9" s="230">
        <v>51042.800594512701</v>
      </c>
      <c r="AN9" s="230">
        <v>40045.853573423301</v>
      </c>
      <c r="AO9" s="230">
        <v>34801.826319814398</v>
      </c>
      <c r="AP9" s="230">
        <v>35686.025673563498</v>
      </c>
      <c r="AQ9" s="230">
        <v>37978.750432625893</v>
      </c>
      <c r="AR9" s="230">
        <v>41694.0154383681</v>
      </c>
      <c r="AS9" s="230">
        <v>43947.158100856002</v>
      </c>
      <c r="AT9" s="230">
        <v>40566.390029228402</v>
      </c>
      <c r="AU9" s="230">
        <f>AM9+AN9+AO9+AP9</f>
        <v>161576.50616131391</v>
      </c>
      <c r="AV9" s="230">
        <f>AQ9+AR9+AS9+AT9</f>
        <v>164186.3140010784</v>
      </c>
      <c r="AW9" s="230"/>
      <c r="AX9" s="373">
        <f t="shared" si="1"/>
        <v>32956.59593977761</v>
      </c>
      <c r="AY9" s="373">
        <f t="shared" si="2"/>
        <v>43145.901833192445</v>
      </c>
      <c r="AZ9" s="373">
        <f t="shared" si="3"/>
        <v>54150.251314792804</v>
      </c>
      <c r="BA9" s="373">
        <f t="shared" si="4"/>
        <v>67058.630765940354</v>
      </c>
      <c r="BB9" s="373">
        <f t="shared" si="5"/>
        <v>65735.993236111273</v>
      </c>
      <c r="BC9" s="373">
        <f t="shared" si="6"/>
        <v>68062.410966700874</v>
      </c>
      <c r="BD9" s="373">
        <f t="shared" si="7"/>
        <v>119073.76938611802</v>
      </c>
      <c r="BE9" s="373">
        <f t="shared" ref="BE9:BE36" si="10">AI9+AJ9+AK9+AL9</f>
        <v>194575.88069869732</v>
      </c>
      <c r="BF9" s="373">
        <f t="shared" si="9"/>
        <v>161576.50616131391</v>
      </c>
    </row>
    <row r="10" spans="1:87" ht="24" customHeight="1">
      <c r="A10" s="117">
        <v>2</v>
      </c>
      <c r="B10" s="118" t="str">
        <f>IF('1'!A1=1,D10,F10)</f>
        <v>Spain</v>
      </c>
      <c r="C10" s="197"/>
      <c r="D10" s="320" t="s">
        <v>346</v>
      </c>
      <c r="E10" s="319"/>
      <c r="F10" s="370" t="s">
        <v>86</v>
      </c>
      <c r="G10" s="375">
        <v>5452.5489571845201</v>
      </c>
      <c r="H10" s="230">
        <v>3856.9119209300679</v>
      </c>
      <c r="I10" s="230">
        <v>3899.6595253781798</v>
      </c>
      <c r="J10" s="230">
        <v>9458.7729056582612</v>
      </c>
      <c r="K10" s="230">
        <v>8022.6566189552195</v>
      </c>
      <c r="L10" s="230">
        <v>5323.0162765759706</v>
      </c>
      <c r="M10" s="230">
        <v>4299.3686922077195</v>
      </c>
      <c r="N10" s="230">
        <v>7592.7371778373199</v>
      </c>
      <c r="O10" s="230">
        <v>9420.6201913200093</v>
      </c>
      <c r="P10" s="230">
        <v>8927.5372090557194</v>
      </c>
      <c r="Q10" s="230">
        <v>7358.8364141865904</v>
      </c>
      <c r="R10" s="230">
        <v>7375.4655310625103</v>
      </c>
      <c r="S10" s="230">
        <v>10149.61651000283</v>
      </c>
      <c r="T10" s="230">
        <v>6351.8785367500604</v>
      </c>
      <c r="U10" s="230">
        <v>5996.7553983777998</v>
      </c>
      <c r="V10" s="230">
        <v>14766.540064216309</v>
      </c>
      <c r="W10" s="230">
        <v>10952.453943962249</v>
      </c>
      <c r="X10" s="230">
        <v>8033.9571692967802</v>
      </c>
      <c r="Y10" s="230">
        <v>8336.5276628653792</v>
      </c>
      <c r="Z10" s="230">
        <v>11074.62366110352</v>
      </c>
      <c r="AA10" s="230">
        <v>9839.0603682619094</v>
      </c>
      <c r="AB10" s="230">
        <v>8209.5348137832207</v>
      </c>
      <c r="AC10" s="230">
        <v>5015.2820791731701</v>
      </c>
      <c r="AD10" s="230">
        <v>10124.51651834706</v>
      </c>
      <c r="AE10" s="230">
        <v>10866.754144701899</v>
      </c>
      <c r="AF10" s="230">
        <v>9116.8794801148906</v>
      </c>
      <c r="AG10" s="230">
        <v>7572.5104143159097</v>
      </c>
      <c r="AH10" s="230">
        <v>17634.63266082287</v>
      </c>
      <c r="AI10" s="230">
        <v>16833.915038400191</v>
      </c>
      <c r="AJ10" s="230">
        <v>2382.0256305695448</v>
      </c>
      <c r="AK10" s="230">
        <v>10371.855931082329</v>
      </c>
      <c r="AL10" s="230">
        <v>21859.92630936997</v>
      </c>
      <c r="AM10" s="230">
        <v>16334.270181302021</v>
      </c>
      <c r="AN10" s="230">
        <v>15975.72464146934</v>
      </c>
      <c r="AO10" s="230">
        <v>12531.768701854349</v>
      </c>
      <c r="AP10" s="230">
        <v>28479.770893849149</v>
      </c>
      <c r="AQ10" s="230">
        <v>30972.959060571491</v>
      </c>
      <c r="AR10" s="230">
        <v>31499.643497852558</v>
      </c>
      <c r="AS10" s="230">
        <v>22040.52613092812</v>
      </c>
      <c r="AT10" s="230">
        <v>29649.464769481041</v>
      </c>
      <c r="AU10" s="230">
        <f t="shared" ref="AU10:AU36" si="11">AM10+AN10+AO10+AP10</f>
        <v>73321.534418474854</v>
      </c>
      <c r="AV10" s="230">
        <f t="shared" ref="AV10:AV36" si="12">AQ10+AR10+AS10+AT10</f>
        <v>114162.5934588332</v>
      </c>
      <c r="AW10" s="230"/>
      <c r="AX10" s="230">
        <f t="shared" si="1"/>
        <v>22667.893309151026</v>
      </c>
      <c r="AY10" s="230">
        <f t="shared" si="2"/>
        <v>25237.778765576229</v>
      </c>
      <c r="AZ10" s="230">
        <f t="shared" si="3"/>
        <v>33082.459345624826</v>
      </c>
      <c r="BA10" s="230">
        <f t="shared" si="4"/>
        <v>37264.790509346996</v>
      </c>
      <c r="BB10" s="230">
        <f>W10+X10+Y10+Z10</f>
        <v>38397.562437227927</v>
      </c>
      <c r="BC10" s="230">
        <f>AA10+AB10+AC10+AD10</f>
        <v>33188.393779565362</v>
      </c>
      <c r="BD10" s="230">
        <f>AE10+AF10+AG10+AH10</f>
        <v>45190.776699955568</v>
      </c>
      <c r="BE10" s="230">
        <f>AI10+AJ10+AK10+AL10</f>
        <v>51447.722909422038</v>
      </c>
      <c r="BF10" s="230">
        <f>AM10+AN10+AO10+AP10</f>
        <v>73321.534418474854</v>
      </c>
    </row>
    <row r="11" spans="1:87" ht="24" customHeight="1">
      <c r="A11" s="117">
        <v>3</v>
      </c>
      <c r="B11" s="264" t="str">
        <f>IF('1'!A1=1,D11,F11)</f>
        <v>Germany</v>
      </c>
      <c r="C11" s="197"/>
      <c r="D11" s="319" t="s">
        <v>24</v>
      </c>
      <c r="E11" s="319"/>
      <c r="F11" s="370" t="s">
        <v>87</v>
      </c>
      <c r="G11" s="375">
        <v>4428.9083014020289</v>
      </c>
      <c r="H11" s="230">
        <v>3617.0790778518731</v>
      </c>
      <c r="I11" s="230">
        <v>4398.34591715435</v>
      </c>
      <c r="J11" s="230">
        <v>5070.0791653977503</v>
      </c>
      <c r="K11" s="230">
        <v>5197.8174104805094</v>
      </c>
      <c r="L11" s="230">
        <v>5215.1819141845799</v>
      </c>
      <c r="M11" s="230">
        <v>5426.27801683704</v>
      </c>
      <c r="N11" s="230">
        <v>5961.2929306987007</v>
      </c>
      <c r="O11" s="230">
        <v>5295.9308732521604</v>
      </c>
      <c r="P11" s="230">
        <v>5373.9931763451505</v>
      </c>
      <c r="Q11" s="230">
        <v>9382.5728149789211</v>
      </c>
      <c r="R11" s="230">
        <v>8887.9404101251203</v>
      </c>
      <c r="S11" s="230">
        <v>7881.3560437481701</v>
      </c>
      <c r="T11" s="230">
        <v>6784.4543378508188</v>
      </c>
      <c r="U11" s="230">
        <v>11880.01160798037</v>
      </c>
      <c r="V11" s="230">
        <v>15194.20486104922</v>
      </c>
      <c r="W11" s="230">
        <v>10674.041477847661</v>
      </c>
      <c r="X11" s="230">
        <v>9257.9739638795309</v>
      </c>
      <c r="Y11" s="230">
        <v>14443.607590872918</v>
      </c>
      <c r="Z11" s="230">
        <v>11130.091325823141</v>
      </c>
      <c r="AA11" s="230">
        <v>7511.2607038236401</v>
      </c>
      <c r="AB11" s="230">
        <v>6356.0414439366896</v>
      </c>
      <c r="AC11" s="230">
        <v>14475.70923118573</v>
      </c>
      <c r="AD11" s="230">
        <v>12375.66559889909</v>
      </c>
      <c r="AE11" s="230">
        <v>12635.80897742448</v>
      </c>
      <c r="AF11" s="230">
        <v>11687.92684367021</v>
      </c>
      <c r="AG11" s="230">
        <v>19000.516948557932</v>
      </c>
      <c r="AH11" s="230">
        <v>18483.275841927789</v>
      </c>
      <c r="AI11" s="230">
        <v>10985.28833058935</v>
      </c>
      <c r="AJ11" s="230">
        <v>12249.62671118959</v>
      </c>
      <c r="AK11" s="230">
        <v>17027.70212178395</v>
      </c>
      <c r="AL11" s="230">
        <v>18227.96345997059</v>
      </c>
      <c r="AM11" s="230">
        <v>15408.255751676181</v>
      </c>
      <c r="AN11" s="230">
        <v>14834.15914614649</v>
      </c>
      <c r="AO11" s="230">
        <v>18264.262810122709</v>
      </c>
      <c r="AP11" s="230">
        <v>19040.432316265338</v>
      </c>
      <c r="AQ11" s="230">
        <v>20348.887948557072</v>
      </c>
      <c r="AR11" s="230">
        <v>19213.481567783158</v>
      </c>
      <c r="AS11" s="230">
        <v>29881.025675658209</v>
      </c>
      <c r="AT11" s="230">
        <v>21939.136504318667</v>
      </c>
      <c r="AU11" s="230">
        <f t="shared" si="11"/>
        <v>67547.11002421072</v>
      </c>
      <c r="AV11" s="230">
        <f t="shared" si="12"/>
        <v>91382.531696317106</v>
      </c>
      <c r="AW11" s="230"/>
      <c r="AX11" s="230">
        <f t="shared" si="1"/>
        <v>17514.412461806001</v>
      </c>
      <c r="AY11" s="230">
        <f t="shared" si="2"/>
        <v>21800.570272200828</v>
      </c>
      <c r="AZ11" s="230">
        <f t="shared" si="3"/>
        <v>28940.437274701351</v>
      </c>
      <c r="BA11" s="230">
        <f t="shared" si="4"/>
        <v>41740.026850628579</v>
      </c>
      <c r="BB11" s="230">
        <f>W11+X11+Y11+Z11</f>
        <v>45505.714358423254</v>
      </c>
      <c r="BC11" s="230">
        <f>AA11+AB11+AC11+AD11</f>
        <v>40718.676977845149</v>
      </c>
      <c r="BD11" s="230">
        <f>AE11+AF11+AG11+AH11</f>
        <v>61807.528611580412</v>
      </c>
      <c r="BE11" s="230">
        <f>AI11+AJ11+AK11+AL11</f>
        <v>58490.580623533482</v>
      </c>
      <c r="BF11" s="230">
        <f>AM11+AN11+AO11+AP11</f>
        <v>67547.11002421072</v>
      </c>
    </row>
    <row r="12" spans="1:87" ht="24" customHeight="1">
      <c r="A12" s="117">
        <v>4</v>
      </c>
      <c r="B12" s="198" t="str">
        <f>IF('1'!A1=1,D12,F12)</f>
        <v>Netherlands</v>
      </c>
      <c r="C12" s="197"/>
      <c r="D12" s="319" t="s">
        <v>23</v>
      </c>
      <c r="E12" s="319"/>
      <c r="F12" s="369" t="s">
        <v>85</v>
      </c>
      <c r="G12" s="375">
        <v>4561.5452796857589</v>
      </c>
      <c r="H12" s="230">
        <v>3296.7988576945741</v>
      </c>
      <c r="I12" s="230">
        <v>2948.9867116737896</v>
      </c>
      <c r="J12" s="230">
        <v>5621.1754719575001</v>
      </c>
      <c r="K12" s="230">
        <v>6337.2841472048995</v>
      </c>
      <c r="L12" s="230">
        <v>5388.5027325403898</v>
      </c>
      <c r="M12" s="230">
        <v>4701.5347330296499</v>
      </c>
      <c r="N12" s="230">
        <v>5962.2359198431895</v>
      </c>
      <c r="O12" s="230">
        <v>7624.3270124165902</v>
      </c>
      <c r="P12" s="230">
        <v>11466.642373351169</v>
      </c>
      <c r="Q12" s="230">
        <v>9597.9470986336801</v>
      </c>
      <c r="R12" s="230">
        <v>12235.06641203001</v>
      </c>
      <c r="S12" s="230">
        <v>9460.8029923724207</v>
      </c>
      <c r="T12" s="230">
        <v>8833.1075451071811</v>
      </c>
      <c r="U12" s="230">
        <v>8671.0676786678996</v>
      </c>
      <c r="V12" s="230">
        <v>12201.105018865161</v>
      </c>
      <c r="W12" s="230">
        <v>12066.33369312246</v>
      </c>
      <c r="X12" s="230">
        <v>11199.558806434579</v>
      </c>
      <c r="Y12" s="230">
        <v>11466.926570886651</v>
      </c>
      <c r="Z12" s="230">
        <v>9636.5916831377999</v>
      </c>
      <c r="AA12" s="230">
        <v>11046.58546790497</v>
      </c>
      <c r="AB12" s="230">
        <v>10050.29023772923</v>
      </c>
      <c r="AC12" s="230">
        <v>7896.2164530190403</v>
      </c>
      <c r="AD12" s="230">
        <v>14591.486941847161</v>
      </c>
      <c r="AE12" s="230">
        <v>10333.452032032801</v>
      </c>
      <c r="AF12" s="230">
        <v>15372.652281203449</v>
      </c>
      <c r="AG12" s="230">
        <v>14402.238210220401</v>
      </c>
      <c r="AH12" s="230">
        <v>17450.13975821693</v>
      </c>
      <c r="AI12" s="230">
        <v>15421.443070938782</v>
      </c>
      <c r="AJ12" s="230">
        <v>8877.7920786026989</v>
      </c>
      <c r="AK12" s="230">
        <v>10461.889531969591</v>
      </c>
      <c r="AL12" s="230">
        <v>11092.937168665729</v>
      </c>
      <c r="AM12" s="230">
        <v>15775.726167343541</v>
      </c>
      <c r="AN12" s="230">
        <v>11419.813751638041</v>
      </c>
      <c r="AO12" s="230">
        <v>10852.75435263944</v>
      </c>
      <c r="AP12" s="230">
        <v>16085.33859066587</v>
      </c>
      <c r="AQ12" s="230">
        <v>16818.2872249375</v>
      </c>
      <c r="AR12" s="230">
        <v>19049.300328368299</v>
      </c>
      <c r="AS12" s="230">
        <v>17941.041325083341</v>
      </c>
      <c r="AT12" s="230">
        <v>25278.986450137141</v>
      </c>
      <c r="AU12" s="230">
        <f t="shared" si="11"/>
        <v>54133.63286228689</v>
      </c>
      <c r="AV12" s="230">
        <f t="shared" si="12"/>
        <v>79087.61532852627</v>
      </c>
      <c r="AW12" s="230"/>
      <c r="AX12" s="230">
        <f>G12+H12+I12+J12</f>
        <v>16428.50632101162</v>
      </c>
      <c r="AY12" s="230">
        <f>K12+L12+M12+N12</f>
        <v>22389.557532618128</v>
      </c>
      <c r="AZ12" s="230">
        <f>O12+P12+Q12+R12</f>
        <v>40923.982896431451</v>
      </c>
      <c r="BA12" s="230">
        <f>S12+T12+U12+V12</f>
        <v>39166.083235012658</v>
      </c>
      <c r="BB12" s="230">
        <f t="shared" ref="BB12" si="13">W12+X12+Y12+Z12</f>
        <v>44369.410753581491</v>
      </c>
      <c r="BC12" s="230">
        <f t="shared" ref="BC12" si="14">AA12+AB12+AC12+AD12</f>
        <v>43584.579100500399</v>
      </c>
      <c r="BD12" s="230">
        <f t="shared" ref="BD12" si="15">AE12+AF12+AG12+AH12</f>
        <v>57558.482281673583</v>
      </c>
      <c r="BE12" s="230">
        <f>AI12+AJ12+AK12+AL12</f>
        <v>45854.061850176804</v>
      </c>
      <c r="BF12" s="230">
        <f>AM12+AN12+AO12+AP12</f>
        <v>54133.63286228689</v>
      </c>
    </row>
    <row r="13" spans="1:87" ht="24" customHeight="1">
      <c r="A13" s="117">
        <v>5</v>
      </c>
      <c r="B13" s="118" t="str">
        <f>IF('1'!A1=1,D13,F13)</f>
        <v>Italy</v>
      </c>
      <c r="C13" s="197"/>
      <c r="D13" s="319" t="s">
        <v>344</v>
      </c>
      <c r="E13" s="319"/>
      <c r="F13" s="370" t="s">
        <v>83</v>
      </c>
      <c r="G13" s="375">
        <v>10984.789205250221</v>
      </c>
      <c r="H13" s="230">
        <v>8516.0016749676306</v>
      </c>
      <c r="I13" s="230">
        <v>8533.3847418912901</v>
      </c>
      <c r="J13" s="230">
        <v>11738.35601774355</v>
      </c>
      <c r="K13" s="230">
        <v>9666.9805293346108</v>
      </c>
      <c r="L13" s="230">
        <v>12021.388779171821</v>
      </c>
      <c r="M13" s="230">
        <v>10134.836023878101</v>
      </c>
      <c r="N13" s="230">
        <v>13605.298490267269</v>
      </c>
      <c r="O13" s="230">
        <v>14436.52375422259</v>
      </c>
      <c r="P13" s="230">
        <v>15138.515895478698</v>
      </c>
      <c r="Q13" s="230">
        <v>12954.859516174311</v>
      </c>
      <c r="R13" s="230">
        <v>19435.8410271336</v>
      </c>
      <c r="S13" s="230">
        <v>18615.592300675562</v>
      </c>
      <c r="T13" s="230">
        <v>18885.58855653325</v>
      </c>
      <c r="U13" s="230">
        <v>13596.415220853971</v>
      </c>
      <c r="V13" s="230">
        <v>16682.331424400312</v>
      </c>
      <c r="W13" s="230">
        <v>15998.826305428</v>
      </c>
      <c r="X13" s="230">
        <v>16660.967197008031</v>
      </c>
      <c r="Y13" s="230">
        <v>12991.106311636491</v>
      </c>
      <c r="Z13" s="230">
        <v>13654.896679941648</v>
      </c>
      <c r="AA13" s="230">
        <v>12895.3308863438</v>
      </c>
      <c r="AB13" s="230">
        <v>10947.0995101111</v>
      </c>
      <c r="AC13" s="230">
        <v>10189.54168816954</v>
      </c>
      <c r="AD13" s="230">
        <v>16071.603883324959</v>
      </c>
      <c r="AE13" s="230">
        <v>17074.801957696582</v>
      </c>
      <c r="AF13" s="230">
        <v>22668.257289364901</v>
      </c>
      <c r="AG13" s="230">
        <v>25975.152761235713</v>
      </c>
      <c r="AH13" s="230">
        <v>25111.6184426002</v>
      </c>
      <c r="AI13" s="230">
        <v>16846.655917300679</v>
      </c>
      <c r="AJ13" s="230">
        <v>6393.3659539505697</v>
      </c>
      <c r="AK13" s="230">
        <v>12170.04619595921</v>
      </c>
      <c r="AL13" s="230">
        <v>15427.177916303239</v>
      </c>
      <c r="AM13" s="230">
        <v>13625.02045034689</v>
      </c>
      <c r="AN13" s="230">
        <v>13680.34305646097</v>
      </c>
      <c r="AO13" s="230">
        <v>13140.43637540119</v>
      </c>
      <c r="AP13" s="230">
        <v>15194.11215187495</v>
      </c>
      <c r="AQ13" s="230">
        <v>18433.191310646602</v>
      </c>
      <c r="AR13" s="230">
        <v>18466.269254291568</v>
      </c>
      <c r="AS13" s="230">
        <v>15192.749488679437</v>
      </c>
      <c r="AT13" s="230">
        <v>24118.447810275167</v>
      </c>
      <c r="AU13" s="230">
        <f t="shared" si="11"/>
        <v>55639.912034083995</v>
      </c>
      <c r="AV13" s="230">
        <f t="shared" si="12"/>
        <v>76210.657863892775</v>
      </c>
      <c r="AW13" s="230"/>
      <c r="AX13" s="230">
        <f t="shared" si="1"/>
        <v>39772.531639852692</v>
      </c>
      <c r="AY13" s="230">
        <f t="shared" si="2"/>
        <v>45428.503822651801</v>
      </c>
      <c r="AZ13" s="230">
        <f t="shared" si="3"/>
        <v>61965.740193009202</v>
      </c>
      <c r="BA13" s="230">
        <f t="shared" si="4"/>
        <v>67779.927502463092</v>
      </c>
      <c r="BB13" s="230">
        <f>W13+X13+Y13+Z13</f>
        <v>59305.796494014168</v>
      </c>
      <c r="BC13" s="230">
        <f>AA13+AB13+AC13+AD13</f>
        <v>50103.575967949393</v>
      </c>
      <c r="BD13" s="230">
        <f>AE13+AF13+AG13+AH13</f>
        <v>90829.830450897396</v>
      </c>
      <c r="BE13" s="230">
        <f>AI13+AJ13+AK13+AL13</f>
        <v>50837.245983513705</v>
      </c>
      <c r="BF13" s="230">
        <f>AM13+AN13+AO13+AP13</f>
        <v>55639.912034083995</v>
      </c>
    </row>
    <row r="14" spans="1:87" ht="24" customHeight="1">
      <c r="A14" s="117">
        <v>6</v>
      </c>
      <c r="B14" s="118" t="str">
        <f>IF('1'!A1=1,D14,F14)</f>
        <v>Romania</v>
      </c>
      <c r="C14" s="197"/>
      <c r="D14" s="319" t="s">
        <v>27</v>
      </c>
      <c r="E14" s="319"/>
      <c r="F14" s="369" t="s">
        <v>88</v>
      </c>
      <c r="G14" s="375">
        <v>2204.6375963723822</v>
      </c>
      <c r="H14" s="230">
        <v>2511.0663222747621</v>
      </c>
      <c r="I14" s="230">
        <v>2711.2105933242869</v>
      </c>
      <c r="J14" s="230">
        <v>2836.8470250810933</v>
      </c>
      <c r="K14" s="230">
        <v>3359.0588269058121</v>
      </c>
      <c r="L14" s="230">
        <v>3568.1462895940999</v>
      </c>
      <c r="M14" s="230">
        <v>3316.0342077718497</v>
      </c>
      <c r="N14" s="230">
        <v>3379.2072436291301</v>
      </c>
      <c r="O14" s="230">
        <v>3596.7436733937502</v>
      </c>
      <c r="P14" s="230">
        <v>3676.2021262098601</v>
      </c>
      <c r="Q14" s="230">
        <v>4062.5578185866598</v>
      </c>
      <c r="R14" s="230">
        <v>4291.5629629558198</v>
      </c>
      <c r="S14" s="230">
        <v>4701.8397517885496</v>
      </c>
      <c r="T14" s="230">
        <v>4322.7513700412201</v>
      </c>
      <c r="U14" s="230">
        <v>4305.4801811840398</v>
      </c>
      <c r="V14" s="230">
        <v>4396.4671002176801</v>
      </c>
      <c r="W14" s="230">
        <v>4545.5292317493504</v>
      </c>
      <c r="X14" s="230">
        <v>4712.4453305464103</v>
      </c>
      <c r="Y14" s="230">
        <v>4357.9811724560805</v>
      </c>
      <c r="Z14" s="230">
        <v>4018.4469848201202</v>
      </c>
      <c r="AA14" s="230">
        <v>5087.9444046894205</v>
      </c>
      <c r="AB14" s="230">
        <v>4317.8561875507003</v>
      </c>
      <c r="AC14" s="230">
        <v>5286.8546545853605</v>
      </c>
      <c r="AD14" s="230">
        <v>6570.7621502890097</v>
      </c>
      <c r="AE14" s="230">
        <v>6065.0944293558596</v>
      </c>
      <c r="AF14" s="230">
        <v>7594.1907926506301</v>
      </c>
      <c r="AG14" s="230">
        <v>10148.87223463772</v>
      </c>
      <c r="AH14" s="230">
        <v>8911.521488601391</v>
      </c>
      <c r="AI14" s="230">
        <v>10063.185464777609</v>
      </c>
      <c r="AJ14" s="230">
        <v>25322.046360613349</v>
      </c>
      <c r="AK14" s="230">
        <v>43222.1126852745</v>
      </c>
      <c r="AL14" s="230">
        <v>43695.982142189197</v>
      </c>
      <c r="AM14" s="230">
        <v>35111.745162394902</v>
      </c>
      <c r="AN14" s="230">
        <v>32030.131176435232</v>
      </c>
      <c r="AO14" s="230">
        <v>38833.59851798763</v>
      </c>
      <c r="AP14" s="230">
        <v>26774.144209313803</v>
      </c>
      <c r="AQ14" s="230">
        <v>20630.392236882421</v>
      </c>
      <c r="AR14" s="230">
        <v>16094.612099154721</v>
      </c>
      <c r="AS14" s="230">
        <v>11124.214965654799</v>
      </c>
      <c r="AT14" s="230">
        <v>13033.13193153176</v>
      </c>
      <c r="AU14" s="230">
        <f t="shared" si="11"/>
        <v>132749.61906613156</v>
      </c>
      <c r="AV14" s="230">
        <f t="shared" si="12"/>
        <v>60882.351233223701</v>
      </c>
      <c r="AW14" s="230"/>
      <c r="AX14" s="230">
        <f t="shared" ref="AX14:AX36" si="16">G14+H14+I14+J14</f>
        <v>10263.761537052525</v>
      </c>
      <c r="AY14" s="230">
        <f t="shared" ref="AY14:AY36" si="17">K14+L14+M14+N14</f>
        <v>13622.446567900894</v>
      </c>
      <c r="AZ14" s="230">
        <f t="shared" ref="AZ14:AZ36" si="18">O14+P14+Q14+R14</f>
        <v>15627.066581146089</v>
      </c>
      <c r="BA14" s="230">
        <f t="shared" ref="BA14:BA36" si="19">S14+T14+U14+V14</f>
        <v>17726.538403231491</v>
      </c>
      <c r="BB14" s="230">
        <f t="shared" si="5"/>
        <v>17634.402719571961</v>
      </c>
      <c r="BC14" s="230">
        <f t="shared" si="6"/>
        <v>21263.417397114492</v>
      </c>
      <c r="BD14" s="230">
        <f t="shared" si="7"/>
        <v>32719.6789452456</v>
      </c>
      <c r="BE14" s="230">
        <f t="shared" si="10"/>
        <v>122303.32665285465</v>
      </c>
      <c r="BF14" s="230">
        <f t="shared" si="9"/>
        <v>132749.61906613156</v>
      </c>
    </row>
    <row r="15" spans="1:87" ht="24" customHeight="1">
      <c r="A15" s="117">
        <v>7</v>
      </c>
      <c r="B15" s="118" t="str">
        <f>IF('1'!A1=1,D15,F15)</f>
        <v>Bulgaria</v>
      </c>
      <c r="C15" s="197"/>
      <c r="D15" s="319" t="s">
        <v>14</v>
      </c>
      <c r="E15" s="319"/>
      <c r="F15" s="369" t="s">
        <v>90</v>
      </c>
      <c r="G15" s="375">
        <v>2187.6290445657251</v>
      </c>
      <c r="H15" s="230">
        <v>1875.913556997765</v>
      </c>
      <c r="I15" s="230">
        <v>3064.1328846431429</v>
      </c>
      <c r="J15" s="230">
        <v>2106.2480327565131</v>
      </c>
      <c r="K15" s="230">
        <v>2386.2296281459171</v>
      </c>
      <c r="L15" s="230">
        <v>2806.0716573701538</v>
      </c>
      <c r="M15" s="230">
        <v>2624.9968575289799</v>
      </c>
      <c r="N15" s="230">
        <v>2863.667232220947</v>
      </c>
      <c r="O15" s="230">
        <v>2850.3467619416319</v>
      </c>
      <c r="P15" s="230">
        <v>2276.8984374775309</v>
      </c>
      <c r="Q15" s="230">
        <v>2766.5523162599261</v>
      </c>
      <c r="R15" s="230">
        <v>3509.3410210049701</v>
      </c>
      <c r="S15" s="230">
        <v>3912.30398273429</v>
      </c>
      <c r="T15" s="230">
        <v>3254.2421324845609</v>
      </c>
      <c r="U15" s="230">
        <v>3437.8899320919299</v>
      </c>
      <c r="V15" s="230">
        <v>3286.4578124263899</v>
      </c>
      <c r="W15" s="230">
        <v>3351.776291641605</v>
      </c>
      <c r="X15" s="230">
        <v>3276.6242660242287</v>
      </c>
      <c r="Y15" s="230">
        <v>2859.915739915099</v>
      </c>
      <c r="Z15" s="230">
        <v>2641.9608050443271</v>
      </c>
      <c r="AA15" s="230">
        <v>3160.774183194379</v>
      </c>
      <c r="AB15" s="230">
        <v>2532.8432335635607</v>
      </c>
      <c r="AC15" s="230">
        <v>3171.8712715642359</v>
      </c>
      <c r="AD15" s="230">
        <v>4562.3831884235997</v>
      </c>
      <c r="AE15" s="230">
        <v>4329.0909280134301</v>
      </c>
      <c r="AF15" s="230">
        <v>4831.2349887229302</v>
      </c>
      <c r="AG15" s="230">
        <v>7066.6247454818504</v>
      </c>
      <c r="AH15" s="230">
        <v>5727.9299204495801</v>
      </c>
      <c r="AI15" s="230">
        <v>5800.6537366680295</v>
      </c>
      <c r="AJ15" s="230">
        <v>14954.589961287071</v>
      </c>
      <c r="AK15" s="230">
        <v>11829.07988401878</v>
      </c>
      <c r="AL15" s="230">
        <v>13171.36585665979</v>
      </c>
      <c r="AM15" s="230">
        <v>7116.3222627650302</v>
      </c>
      <c r="AN15" s="230">
        <v>7604.5510580325899</v>
      </c>
      <c r="AO15" s="230">
        <v>9905.078673339749</v>
      </c>
      <c r="AP15" s="230">
        <v>8462.5587059089103</v>
      </c>
      <c r="AQ15" s="230">
        <v>11101.35258021536</v>
      </c>
      <c r="AR15" s="230">
        <v>11175.878627028382</v>
      </c>
      <c r="AS15" s="230">
        <v>12341.63952281737</v>
      </c>
      <c r="AT15" s="230">
        <v>10706.513642040491</v>
      </c>
      <c r="AU15" s="230">
        <f t="shared" si="11"/>
        <v>33088.510700046281</v>
      </c>
      <c r="AV15" s="230">
        <f t="shared" si="12"/>
        <v>45325.384372101602</v>
      </c>
      <c r="AW15" s="230"/>
      <c r="AX15" s="230">
        <f>G15+H15+I15+J15</f>
        <v>9233.9235189631472</v>
      </c>
      <c r="AY15" s="230">
        <f>K15+L15+M15+N15</f>
        <v>10680.965375265998</v>
      </c>
      <c r="AZ15" s="230">
        <f>O15+P15+Q15+R15</f>
        <v>11403.138536684059</v>
      </c>
      <c r="BA15" s="230">
        <f>S15+T15+U15+V15</f>
        <v>13890.893859737171</v>
      </c>
      <c r="BB15" s="230">
        <f t="shared" ref="BB15:BB22" si="20">W15+X15+Y15+Z15</f>
        <v>12130.277102625259</v>
      </c>
      <c r="BC15" s="230">
        <f t="shared" ref="BC15:BC22" si="21">AA15+AB15+AC15+AD15</f>
        <v>13427.871876745776</v>
      </c>
      <c r="BD15" s="230">
        <f t="shared" ref="BD15:BD21" si="22">AE15+AF15+AG15+AH15</f>
        <v>21954.880582667793</v>
      </c>
      <c r="BE15" s="230">
        <f>AI15+AJ15+AK15+AL15</f>
        <v>45755.689438633664</v>
      </c>
      <c r="BF15" s="230">
        <f t="shared" ref="BF15:BF21" si="23">AM15+AN15+AO15+AP15</f>
        <v>33088.510700046281</v>
      </c>
    </row>
    <row r="16" spans="1:87" ht="24" customHeight="1">
      <c r="A16" s="117">
        <v>8</v>
      </c>
      <c r="B16" s="118" t="str">
        <f>IF('1'!A1=1,D16,F16)</f>
        <v>Slovakia</v>
      </c>
      <c r="C16" s="197"/>
      <c r="D16" s="319" t="s">
        <v>28</v>
      </c>
      <c r="E16" s="319"/>
      <c r="F16" s="369" t="s">
        <v>93</v>
      </c>
      <c r="G16" s="375">
        <v>2148.1240086865869</v>
      </c>
      <c r="H16" s="230">
        <v>2038.6084597251611</v>
      </c>
      <c r="I16" s="230">
        <v>1915.3343226564841</v>
      </c>
      <c r="J16" s="230">
        <v>2008.3494985826369</v>
      </c>
      <c r="K16" s="230">
        <v>1999.7925805276759</v>
      </c>
      <c r="L16" s="230">
        <v>2119.1551696114702</v>
      </c>
      <c r="M16" s="230">
        <v>2495.0297897584742</v>
      </c>
      <c r="N16" s="230">
        <v>2984.9678135106492</v>
      </c>
      <c r="O16" s="230">
        <v>3018.3624515472129</v>
      </c>
      <c r="P16" s="230">
        <v>3353.70078644558</v>
      </c>
      <c r="Q16" s="230">
        <v>3734.9084479902995</v>
      </c>
      <c r="R16" s="230">
        <v>4621.7447191155607</v>
      </c>
      <c r="S16" s="230">
        <v>5737.8716735938406</v>
      </c>
      <c r="T16" s="230">
        <v>4496.4318811436606</v>
      </c>
      <c r="U16" s="230">
        <v>4773.29543387594</v>
      </c>
      <c r="V16" s="230">
        <v>4387.7242026763697</v>
      </c>
      <c r="W16" s="230">
        <v>4488.71065100346</v>
      </c>
      <c r="X16" s="230">
        <v>4363.0988777667098</v>
      </c>
      <c r="Y16" s="230">
        <v>3106.102174975842</v>
      </c>
      <c r="Z16" s="230">
        <v>2438.7169608489789</v>
      </c>
      <c r="AA16" s="230">
        <v>2960.2207885956514</v>
      </c>
      <c r="AB16" s="230">
        <v>2040.9318678005211</v>
      </c>
      <c r="AC16" s="230">
        <v>2186.0717111750278</v>
      </c>
      <c r="AD16" s="230">
        <v>2308.8601113215582</v>
      </c>
      <c r="AE16" s="230">
        <v>3557.6619523647541</v>
      </c>
      <c r="AF16" s="230">
        <v>7214.7111579003904</v>
      </c>
      <c r="AG16" s="230">
        <v>9167.8656379441309</v>
      </c>
      <c r="AH16" s="230">
        <v>5169.8256447540498</v>
      </c>
      <c r="AI16" s="230">
        <v>7754.0552087878405</v>
      </c>
      <c r="AJ16" s="230">
        <v>14005.868164184121</v>
      </c>
      <c r="AK16" s="230">
        <v>13856.465825989399</v>
      </c>
      <c r="AL16" s="230">
        <v>10410.22142029482</v>
      </c>
      <c r="AM16" s="230">
        <v>10561.615715015199</v>
      </c>
      <c r="AN16" s="230">
        <v>11457.91521154031</v>
      </c>
      <c r="AO16" s="230">
        <v>8400.025500868649</v>
      </c>
      <c r="AP16" s="230">
        <v>8154.5436716843196</v>
      </c>
      <c r="AQ16" s="230">
        <v>9629.5590575687311</v>
      </c>
      <c r="AR16" s="230">
        <v>9371.8492409929786</v>
      </c>
      <c r="AS16" s="230">
        <v>8450.5941668799896</v>
      </c>
      <c r="AT16" s="230">
        <v>8480.9923694522004</v>
      </c>
      <c r="AU16" s="230">
        <f t="shared" si="11"/>
        <v>38574.10009910848</v>
      </c>
      <c r="AV16" s="230">
        <f t="shared" si="12"/>
        <v>35932.9948348939</v>
      </c>
      <c r="AW16" s="230"/>
      <c r="AX16" s="230">
        <f t="shared" ref="AX16:AX18" si="24">G16+H16+I16+J16</f>
        <v>8110.4162896508697</v>
      </c>
      <c r="AY16" s="230">
        <f t="shared" ref="AY16:AY18" si="25">K16+L16+M16+N16</f>
        <v>9598.9453534082695</v>
      </c>
      <c r="AZ16" s="230">
        <f t="shared" ref="AZ16:AZ18" si="26">O16+P16+Q16+R16</f>
        <v>14728.716405098652</v>
      </c>
      <c r="BA16" s="230">
        <f t="shared" ref="BA16:BA18" si="27">S16+T16+U16+V16</f>
        <v>19395.323191289812</v>
      </c>
      <c r="BB16" s="230">
        <f t="shared" si="20"/>
        <v>14396.628664594989</v>
      </c>
      <c r="BC16" s="230">
        <f t="shared" si="21"/>
        <v>9496.084478892757</v>
      </c>
      <c r="BD16" s="230">
        <f t="shared" si="22"/>
        <v>25110.064392963322</v>
      </c>
      <c r="BE16" s="230">
        <f t="shared" ref="BE16:BE18" si="28">AI16+AJ16+AK16+AL16</f>
        <v>46026.610619256186</v>
      </c>
      <c r="BF16" s="230">
        <f t="shared" si="23"/>
        <v>38574.10009910848</v>
      </c>
    </row>
    <row r="17" spans="1:80" ht="24" customHeight="1">
      <c r="A17" s="117">
        <v>9</v>
      </c>
      <c r="B17" s="118" t="str">
        <f>IF('1'!A1=1,D17,F17)</f>
        <v>Belgium</v>
      </c>
      <c r="C17" s="197"/>
      <c r="D17" s="319" t="s">
        <v>13</v>
      </c>
      <c r="E17" s="319"/>
      <c r="F17" s="369" t="s">
        <v>98</v>
      </c>
      <c r="G17" s="375">
        <v>969.01813559468292</v>
      </c>
      <c r="H17" s="230">
        <v>711.78134875170292</v>
      </c>
      <c r="I17" s="230">
        <v>2866.9838004138728</v>
      </c>
      <c r="J17" s="230">
        <v>1456.628166880696</v>
      </c>
      <c r="K17" s="230">
        <v>1026.5131133019941</v>
      </c>
      <c r="L17" s="230">
        <v>839.81241899327006</v>
      </c>
      <c r="M17" s="230">
        <v>2568.3564987557693</v>
      </c>
      <c r="N17" s="230">
        <v>1297.4799029155279</v>
      </c>
      <c r="O17" s="230">
        <v>1762.2455457929141</v>
      </c>
      <c r="P17" s="230">
        <v>1798.806164437623</v>
      </c>
      <c r="Q17" s="230">
        <v>3821.0987917674238</v>
      </c>
      <c r="R17" s="230">
        <v>3883.2640417283501</v>
      </c>
      <c r="S17" s="230">
        <v>1928.276889649522</v>
      </c>
      <c r="T17" s="230">
        <v>1843.283617493667</v>
      </c>
      <c r="U17" s="230">
        <v>6685.0143066928204</v>
      </c>
      <c r="V17" s="230">
        <v>5211.9397706097352</v>
      </c>
      <c r="W17" s="230">
        <v>2451.7069984050222</v>
      </c>
      <c r="X17" s="230">
        <v>2446.2072882701623</v>
      </c>
      <c r="Y17" s="230">
        <v>6758.0840750490197</v>
      </c>
      <c r="Z17" s="230">
        <v>4901.8292487494509</v>
      </c>
      <c r="AA17" s="230">
        <v>2012.819569295631</v>
      </c>
      <c r="AB17" s="230">
        <v>1676.972246778108</v>
      </c>
      <c r="AC17" s="230">
        <v>5960.6901054619993</v>
      </c>
      <c r="AD17" s="230">
        <v>4773.4539321232696</v>
      </c>
      <c r="AE17" s="230">
        <v>2489.5696407302921</v>
      </c>
      <c r="AF17" s="230">
        <v>2867.0863453216261</v>
      </c>
      <c r="AG17" s="230">
        <v>7293.4790698418401</v>
      </c>
      <c r="AH17" s="230">
        <v>3949.764262410145</v>
      </c>
      <c r="AI17" s="230">
        <v>2500.4325662062001</v>
      </c>
      <c r="AJ17" s="230">
        <v>1132.3888395536001</v>
      </c>
      <c r="AK17" s="230">
        <v>5602.0437594599389</v>
      </c>
      <c r="AL17" s="230">
        <v>5837.4042976761202</v>
      </c>
      <c r="AM17" s="230">
        <v>4089.2628139637177</v>
      </c>
      <c r="AN17" s="230">
        <v>1990.2835970561318</v>
      </c>
      <c r="AO17" s="230">
        <v>2825.8765206469943</v>
      </c>
      <c r="AP17" s="230">
        <v>4006.2075829798005</v>
      </c>
      <c r="AQ17" s="230">
        <v>4686.7595563912901</v>
      </c>
      <c r="AR17" s="230">
        <v>4438.6395033020699</v>
      </c>
      <c r="AS17" s="230">
        <v>14484.944567173439</v>
      </c>
      <c r="AT17" s="230">
        <v>10146.000741153628</v>
      </c>
      <c r="AU17" s="230">
        <f t="shared" si="11"/>
        <v>12911.630514646644</v>
      </c>
      <c r="AV17" s="230">
        <f t="shared" si="12"/>
        <v>33756.344368020429</v>
      </c>
      <c r="AW17" s="230"/>
      <c r="AX17" s="230">
        <f>G17+H17+I17+J17</f>
        <v>6004.4114516409545</v>
      </c>
      <c r="AY17" s="230">
        <f>K17+L17+M17+N17</f>
        <v>5732.1619339665613</v>
      </c>
      <c r="AZ17" s="230">
        <f>O17+P17+Q17+R17</f>
        <v>11265.414543726311</v>
      </c>
      <c r="BA17" s="230">
        <f>S17+T17+U17+V17</f>
        <v>15668.514584445746</v>
      </c>
      <c r="BB17" s="230">
        <f t="shared" ref="BB17" si="29">W17+X17+Y17+Z17</f>
        <v>16557.827610473654</v>
      </c>
      <c r="BC17" s="230">
        <f t="shared" ref="BC17" si="30">AA17+AB17+AC17+AD17</f>
        <v>14423.935853659008</v>
      </c>
      <c r="BD17" s="230">
        <f>AE17+AF17+AG17+AH17</f>
        <v>16599.899318303906</v>
      </c>
      <c r="BE17" s="230">
        <f>AI17+AJ17+AK17+AL17</f>
        <v>15072.26946289586</v>
      </c>
      <c r="BF17" s="230">
        <f>AM17+AN17+AO17+AP17</f>
        <v>12911.630514646644</v>
      </c>
      <c r="BV17" s="261"/>
    </row>
    <row r="18" spans="1:80" ht="24" customHeight="1">
      <c r="A18" s="117">
        <v>10</v>
      </c>
      <c r="B18" s="118" t="str">
        <f>IF('1'!A1=1,D18,F18)</f>
        <v>Czech Republic</v>
      </c>
      <c r="C18" s="197"/>
      <c r="D18" s="319" t="s">
        <v>345</v>
      </c>
      <c r="E18" s="319"/>
      <c r="F18" s="369" t="s">
        <v>91</v>
      </c>
      <c r="G18" s="375">
        <v>2011.237642067802</v>
      </c>
      <c r="H18" s="230">
        <v>1937.7761888737</v>
      </c>
      <c r="I18" s="230">
        <v>2089.8227537030102</v>
      </c>
      <c r="J18" s="230">
        <v>2255.3634992489751</v>
      </c>
      <c r="K18" s="230">
        <v>2058.2062295904871</v>
      </c>
      <c r="L18" s="230">
        <v>2794.3587898400551</v>
      </c>
      <c r="M18" s="230">
        <v>2855.1196117446261</v>
      </c>
      <c r="N18" s="230">
        <v>2704.0025349296011</v>
      </c>
      <c r="O18" s="230">
        <v>3378.1280452891997</v>
      </c>
      <c r="P18" s="230">
        <v>3443.8726133419505</v>
      </c>
      <c r="Q18" s="230">
        <v>3239.9395853073302</v>
      </c>
      <c r="R18" s="230">
        <v>4040.1621749443702</v>
      </c>
      <c r="S18" s="230">
        <v>4241.8791444553299</v>
      </c>
      <c r="T18" s="230">
        <v>4085.8548057641501</v>
      </c>
      <c r="U18" s="230">
        <v>4639.6866917252801</v>
      </c>
      <c r="V18" s="230">
        <v>4488.9961137321006</v>
      </c>
      <c r="W18" s="230">
        <v>4810.1227566779498</v>
      </c>
      <c r="X18" s="230">
        <v>4722.5293384800598</v>
      </c>
      <c r="Y18" s="230">
        <v>4145.3640961336405</v>
      </c>
      <c r="Z18" s="230">
        <v>3630.1285143310483</v>
      </c>
      <c r="AA18" s="230">
        <v>3129.886001049997</v>
      </c>
      <c r="AB18" s="230">
        <v>3716.1806592397502</v>
      </c>
      <c r="AC18" s="230">
        <v>4099.2731133335001</v>
      </c>
      <c r="AD18" s="230">
        <v>5525.7693808945205</v>
      </c>
      <c r="AE18" s="230">
        <v>6548.1376548657699</v>
      </c>
      <c r="AF18" s="230">
        <v>9067.6667211595395</v>
      </c>
      <c r="AG18" s="230">
        <v>8936.7281313033</v>
      </c>
      <c r="AH18" s="230">
        <v>5569.2044268363807</v>
      </c>
      <c r="AI18" s="230">
        <v>6676.2480021474894</v>
      </c>
      <c r="AJ18" s="230">
        <v>9626.7219978204303</v>
      </c>
      <c r="AK18" s="230">
        <v>8794.4344091760904</v>
      </c>
      <c r="AL18" s="230">
        <v>8087.4277271257006</v>
      </c>
      <c r="AM18" s="230">
        <v>8582.9774745652703</v>
      </c>
      <c r="AN18" s="230">
        <v>8976.7584878006601</v>
      </c>
      <c r="AO18" s="230">
        <v>7029.1542266750203</v>
      </c>
      <c r="AP18" s="230">
        <v>6421.32292954068</v>
      </c>
      <c r="AQ18" s="230">
        <v>7189.614407178271</v>
      </c>
      <c r="AR18" s="230">
        <v>6519.5284098103602</v>
      </c>
      <c r="AS18" s="230">
        <v>8163.0586402623303</v>
      </c>
      <c r="AT18" s="230">
        <v>7792.6342162973106</v>
      </c>
      <c r="AU18" s="230">
        <f t="shared" si="11"/>
        <v>31010.213118581625</v>
      </c>
      <c r="AV18" s="230">
        <f t="shared" si="12"/>
        <v>29664.835673548274</v>
      </c>
      <c r="AW18" s="230"/>
      <c r="AX18" s="230">
        <f t="shared" si="24"/>
        <v>8294.2000838934873</v>
      </c>
      <c r="AY18" s="230">
        <f t="shared" si="25"/>
        <v>10411.68716610477</v>
      </c>
      <c r="AZ18" s="230">
        <f t="shared" si="26"/>
        <v>14102.102418882849</v>
      </c>
      <c r="BA18" s="230">
        <f t="shared" si="27"/>
        <v>17456.416755676863</v>
      </c>
      <c r="BB18" s="230">
        <f t="shared" si="20"/>
        <v>17308.144705622697</v>
      </c>
      <c r="BC18" s="230">
        <f t="shared" si="21"/>
        <v>16471.10915451777</v>
      </c>
      <c r="BD18" s="230">
        <f t="shared" si="22"/>
        <v>30121.73693416499</v>
      </c>
      <c r="BE18" s="230">
        <f t="shared" si="28"/>
        <v>33184.83213626971</v>
      </c>
      <c r="BF18" s="230">
        <f t="shared" si="23"/>
        <v>31010.213118581625</v>
      </c>
    </row>
    <row r="19" spans="1:80" ht="24" customHeight="1">
      <c r="A19" s="117">
        <v>11</v>
      </c>
      <c r="B19" s="118" t="str">
        <f>IF('1'!A1=1,D19,F19)</f>
        <v>France</v>
      </c>
      <c r="C19" s="197"/>
      <c r="D19" s="319" t="s">
        <v>33</v>
      </c>
      <c r="E19" s="319"/>
      <c r="F19" s="369" t="s">
        <v>92</v>
      </c>
      <c r="G19" s="375">
        <v>1553.2296821262289</v>
      </c>
      <c r="H19" s="230">
        <v>1682.4803168240251</v>
      </c>
      <c r="I19" s="230">
        <v>3891.6554212037331</v>
      </c>
      <c r="J19" s="230">
        <v>3135.9409694248698</v>
      </c>
      <c r="K19" s="230">
        <v>2562.9146660327579</v>
      </c>
      <c r="L19" s="230">
        <v>2599.485215557992</v>
      </c>
      <c r="M19" s="230">
        <v>2746.4290496925287</v>
      </c>
      <c r="N19" s="230">
        <v>2804.402348572864</v>
      </c>
      <c r="O19" s="230">
        <v>2258.0664140710669</v>
      </c>
      <c r="P19" s="230">
        <v>2761.8214195945097</v>
      </c>
      <c r="Q19" s="230">
        <v>2684.0425274957479</v>
      </c>
      <c r="R19" s="230">
        <v>2260.4955331875071</v>
      </c>
      <c r="S19" s="230">
        <v>2732.2695537976192</v>
      </c>
      <c r="T19" s="230">
        <v>2343.9796606874843</v>
      </c>
      <c r="U19" s="230">
        <v>4441.4051410050142</v>
      </c>
      <c r="V19" s="230">
        <v>3880.4106707200458</v>
      </c>
      <c r="W19" s="230">
        <v>2382.515935436908</v>
      </c>
      <c r="X19" s="230">
        <v>2637.6520661090181</v>
      </c>
      <c r="Y19" s="230">
        <v>5037.4042622831494</v>
      </c>
      <c r="Z19" s="230">
        <v>3981.7718846688072</v>
      </c>
      <c r="AA19" s="230">
        <v>2661.3467546930269</v>
      </c>
      <c r="AB19" s="230">
        <v>2785.9994419037421</v>
      </c>
      <c r="AC19" s="230">
        <v>3647.3381227941131</v>
      </c>
      <c r="AD19" s="230">
        <v>5522.7762818297797</v>
      </c>
      <c r="AE19" s="230">
        <v>4656.4497880570798</v>
      </c>
      <c r="AF19" s="230">
        <v>4516.1200080937597</v>
      </c>
      <c r="AG19" s="230">
        <v>5700.4407997778799</v>
      </c>
      <c r="AH19" s="230">
        <v>8084.56714109922</v>
      </c>
      <c r="AI19" s="230">
        <v>4440.6457781244962</v>
      </c>
      <c r="AJ19" s="230">
        <v>2897.0525173044321</v>
      </c>
      <c r="AK19" s="230">
        <v>5025.5414001955105</v>
      </c>
      <c r="AL19" s="230">
        <v>5883.5813265810002</v>
      </c>
      <c r="AM19" s="230">
        <v>3369.562181083732</v>
      </c>
      <c r="AN19" s="230">
        <v>3902.6285054832706</v>
      </c>
      <c r="AO19" s="230">
        <v>4918.6243687607093</v>
      </c>
      <c r="AP19" s="230">
        <v>5040.0920809865602</v>
      </c>
      <c r="AQ19" s="230">
        <v>5529.2337336322698</v>
      </c>
      <c r="AR19" s="230">
        <v>5369.5767849533695</v>
      </c>
      <c r="AS19" s="230">
        <v>8268.9719423203605</v>
      </c>
      <c r="AT19" s="230">
        <v>9734.9044592797109</v>
      </c>
      <c r="AU19" s="230">
        <f t="shared" si="11"/>
        <v>17230.907136314272</v>
      </c>
      <c r="AV19" s="230">
        <f t="shared" si="12"/>
        <v>28902.686920185712</v>
      </c>
      <c r="AW19" s="230"/>
      <c r="AX19" s="230">
        <f>G19+H19+I19+J19</f>
        <v>10263.306389578856</v>
      </c>
      <c r="AY19" s="230">
        <f>K19+L19+M19+N19</f>
        <v>10713.231279856143</v>
      </c>
      <c r="AZ19" s="230">
        <f>O19+P19+Q19+R19</f>
        <v>9964.4258943488312</v>
      </c>
      <c r="BA19" s="230">
        <f>S19+T19+U19+V19</f>
        <v>13398.065026210164</v>
      </c>
      <c r="BB19" s="230">
        <f>W19+X19+Y19+Z19</f>
        <v>14039.344148497883</v>
      </c>
      <c r="BC19" s="230">
        <f>AA19+AB19+AC19+AD19</f>
        <v>14617.460601220662</v>
      </c>
      <c r="BD19" s="230">
        <f>AE19+AF19+AG19+AH19</f>
        <v>22957.577737027939</v>
      </c>
      <c r="BE19" s="230">
        <f>AI19+AJ19+AK19+AL19</f>
        <v>18246.82102220544</v>
      </c>
      <c r="BF19" s="230">
        <f>AM19+AN19+AO19+AP19</f>
        <v>17230.907136314272</v>
      </c>
    </row>
    <row r="20" spans="1:80" ht="24" customHeight="1">
      <c r="A20" s="117">
        <v>12</v>
      </c>
      <c r="B20" s="118" t="str">
        <f>IF('1'!A1=1,D20,F20)</f>
        <v>Lithuania</v>
      </c>
      <c r="C20" s="197"/>
      <c r="D20" s="319" t="s">
        <v>20</v>
      </c>
      <c r="E20" s="319"/>
      <c r="F20" s="369" t="s">
        <v>96</v>
      </c>
      <c r="G20" s="375">
        <v>1075.4817204405299</v>
      </c>
      <c r="H20" s="230">
        <v>1093.0125132050709</v>
      </c>
      <c r="I20" s="230">
        <v>1364.8987846664529</v>
      </c>
      <c r="J20" s="230">
        <v>1343.9359162974899</v>
      </c>
      <c r="K20" s="230">
        <v>1369.8920828009682</v>
      </c>
      <c r="L20" s="230">
        <v>1202.414575281271</v>
      </c>
      <c r="M20" s="230">
        <v>1688.962239108324</v>
      </c>
      <c r="N20" s="230">
        <v>1889.9946682962777</v>
      </c>
      <c r="O20" s="230">
        <v>2248.5725634505429</v>
      </c>
      <c r="P20" s="230">
        <v>2447.2736023491698</v>
      </c>
      <c r="Q20" s="230">
        <v>2688.1774596334708</v>
      </c>
      <c r="R20" s="230">
        <v>2139.7779589238862</v>
      </c>
      <c r="S20" s="230">
        <v>2110.5375712587179</v>
      </c>
      <c r="T20" s="230">
        <v>1908.4185314688898</v>
      </c>
      <c r="U20" s="230">
        <v>2408.9520717916121</v>
      </c>
      <c r="V20" s="230">
        <v>2566.5827213064813</v>
      </c>
      <c r="W20" s="230">
        <v>2786.6126862599999</v>
      </c>
      <c r="X20" s="230">
        <v>2618.7692407413638</v>
      </c>
      <c r="Y20" s="230">
        <v>2475.6283881854411</v>
      </c>
      <c r="Z20" s="230">
        <v>2357.3782939284902</v>
      </c>
      <c r="AA20" s="230">
        <v>2526.2410531271948</v>
      </c>
      <c r="AB20" s="230">
        <v>2516.3811029690901</v>
      </c>
      <c r="AC20" s="230">
        <v>2916.7544227216058</v>
      </c>
      <c r="AD20" s="230">
        <v>3397.9742225779019</v>
      </c>
      <c r="AE20" s="230">
        <v>2903.7603592433879</v>
      </c>
      <c r="AF20" s="230">
        <v>3391.3951951597901</v>
      </c>
      <c r="AG20" s="230">
        <v>4702.9868101116199</v>
      </c>
      <c r="AH20" s="230">
        <v>3799.2344974429702</v>
      </c>
      <c r="AI20" s="230">
        <v>3737.0390240202851</v>
      </c>
      <c r="AJ20" s="230">
        <v>4666.6543367509503</v>
      </c>
      <c r="AK20" s="230">
        <v>6379.6657673640802</v>
      </c>
      <c r="AL20" s="230">
        <v>6015.1923352589602</v>
      </c>
      <c r="AM20" s="230">
        <v>5638.6104707597406</v>
      </c>
      <c r="AN20" s="230">
        <v>5555.7603328186096</v>
      </c>
      <c r="AO20" s="230">
        <v>6279.23924442117</v>
      </c>
      <c r="AP20" s="230">
        <v>5425.74965740466</v>
      </c>
      <c r="AQ20" s="230">
        <v>4546.7323570632198</v>
      </c>
      <c r="AR20" s="230">
        <v>5274.8938216323404</v>
      </c>
      <c r="AS20" s="230">
        <v>6561.7571664686802</v>
      </c>
      <c r="AT20" s="230">
        <v>6597.3551588068694</v>
      </c>
      <c r="AU20" s="230">
        <f>AM20+AN20+AO20+AP20</f>
        <v>22899.359705404178</v>
      </c>
      <c r="AV20" s="230">
        <f>AQ20+AR20+AS20+AT20</f>
        <v>22980.738503971108</v>
      </c>
      <c r="AW20" s="230"/>
      <c r="AX20" s="230">
        <f>G20+H20+I20+J20</f>
        <v>4877.3289346095435</v>
      </c>
      <c r="AY20" s="230">
        <f>K20+L20+M20+N20</f>
        <v>6151.2635654868409</v>
      </c>
      <c r="AZ20" s="230">
        <f>O20+P20+Q20+R20</f>
        <v>9523.8015843570684</v>
      </c>
      <c r="BA20" s="230">
        <f>S20+T20+U20+V20</f>
        <v>8994.4908958257001</v>
      </c>
      <c r="BB20" s="230">
        <f>W20+X20+Y20+Z20</f>
        <v>10238.388609115294</v>
      </c>
      <c r="BC20" s="230">
        <f>AA20+AB20+AC20+AD20</f>
        <v>11357.350801395793</v>
      </c>
      <c r="BD20" s="230">
        <f>AE20+AF20+AG20+AH20</f>
        <v>14797.37686195777</v>
      </c>
      <c r="BE20" s="230">
        <f>AI20+AJ20+AK20+AL20</f>
        <v>20798.551463394273</v>
      </c>
      <c r="BF20" s="230">
        <f>AM20+AN20+AO20+AP20</f>
        <v>22899.359705404178</v>
      </c>
    </row>
    <row r="21" spans="1:80" ht="24" customHeight="1">
      <c r="A21" s="117">
        <v>13</v>
      </c>
      <c r="B21" s="118" t="str">
        <f>IF('1'!A1=1,D21,F21)</f>
        <v>Austria</v>
      </c>
      <c r="C21" s="197"/>
      <c r="D21" s="319" t="s">
        <v>12</v>
      </c>
      <c r="E21" s="319"/>
      <c r="F21" s="369" t="s">
        <v>95</v>
      </c>
      <c r="G21" s="375">
        <v>1685.6239692011891</v>
      </c>
      <c r="H21" s="230">
        <v>1437.313950111914</v>
      </c>
      <c r="I21" s="230">
        <v>1381.9207815542682</v>
      </c>
      <c r="J21" s="230">
        <v>1887.592212892816</v>
      </c>
      <c r="K21" s="230">
        <v>1726.6208911434301</v>
      </c>
      <c r="L21" s="230">
        <v>1573.5172758173157</v>
      </c>
      <c r="M21" s="230">
        <v>1725.4721946914092</v>
      </c>
      <c r="N21" s="230">
        <v>2636.2643052596422</v>
      </c>
      <c r="O21" s="230">
        <v>3044.4537608440951</v>
      </c>
      <c r="P21" s="230">
        <v>2686.0713006607621</v>
      </c>
      <c r="Q21" s="230">
        <v>3129.2857141591298</v>
      </c>
      <c r="R21" s="230">
        <v>3379.1734897379501</v>
      </c>
      <c r="S21" s="230">
        <v>3423.8105001221002</v>
      </c>
      <c r="T21" s="230">
        <v>2464.4252312362219</v>
      </c>
      <c r="U21" s="230">
        <v>2693.5670797037328</v>
      </c>
      <c r="V21" s="230">
        <v>4256.8026116628398</v>
      </c>
      <c r="W21" s="230">
        <v>3535.3835509047303</v>
      </c>
      <c r="X21" s="230">
        <v>3547.4774327182199</v>
      </c>
      <c r="Y21" s="230">
        <v>3472.3916382604002</v>
      </c>
      <c r="Z21" s="230">
        <v>2761.389771691739</v>
      </c>
      <c r="AA21" s="230">
        <v>2864.184502363546</v>
      </c>
      <c r="AB21" s="230">
        <v>2836.841325474305</v>
      </c>
      <c r="AC21" s="230">
        <v>3373.2070724213863</v>
      </c>
      <c r="AD21" s="230">
        <v>5011.4933871341</v>
      </c>
      <c r="AE21" s="230">
        <v>5841.8435366294598</v>
      </c>
      <c r="AF21" s="230">
        <v>7126.1737223391301</v>
      </c>
      <c r="AG21" s="230">
        <v>5666.9990013297793</v>
      </c>
      <c r="AH21" s="230">
        <v>5121.4423518608701</v>
      </c>
      <c r="AI21" s="230">
        <v>6798.7282525373594</v>
      </c>
      <c r="AJ21" s="230">
        <v>6631.26148747564</v>
      </c>
      <c r="AK21" s="230">
        <v>5242.0417306695799</v>
      </c>
      <c r="AL21" s="230">
        <v>5480.6328776214596</v>
      </c>
      <c r="AM21" s="230">
        <v>5919.6711584021596</v>
      </c>
      <c r="AN21" s="230">
        <v>5098.0063844440701</v>
      </c>
      <c r="AO21" s="230">
        <v>4541.5886030963393</v>
      </c>
      <c r="AP21" s="230">
        <v>4655.8138350302797</v>
      </c>
      <c r="AQ21" s="230">
        <v>5765.0001259283499</v>
      </c>
      <c r="AR21" s="230">
        <v>5380.6714346966501</v>
      </c>
      <c r="AS21" s="230">
        <v>5963.3989020808503</v>
      </c>
      <c r="AT21" s="230">
        <v>5458.8318463094802</v>
      </c>
      <c r="AU21" s="230">
        <f t="shared" si="11"/>
        <v>20215.079980972849</v>
      </c>
      <c r="AV21" s="230">
        <f t="shared" si="12"/>
        <v>22567.902309015331</v>
      </c>
      <c r="AW21" s="230"/>
      <c r="AX21" s="230">
        <f t="shared" ref="AX21:AX26" si="31">G21+H21+I21+J21</f>
        <v>6392.4509137601872</v>
      </c>
      <c r="AY21" s="230">
        <f t="shared" ref="AY21:AY26" si="32">K21+L21+M21+N21</f>
        <v>7661.8746669117972</v>
      </c>
      <c r="AZ21" s="230">
        <f t="shared" ref="AZ21:AZ26" si="33">O21+P21+Q21+R21</f>
        <v>12238.984265401938</v>
      </c>
      <c r="BA21" s="230">
        <f t="shared" ref="BA21:BA26" si="34">S21+T21+U21+V21</f>
        <v>12838.605422724893</v>
      </c>
      <c r="BB21" s="230">
        <f t="shared" si="20"/>
        <v>13316.64239357509</v>
      </c>
      <c r="BC21" s="230">
        <f t="shared" si="21"/>
        <v>14085.726287393338</v>
      </c>
      <c r="BD21" s="230">
        <f t="shared" si="22"/>
        <v>23756.45861215924</v>
      </c>
      <c r="BE21" s="230">
        <f t="shared" ref="BE21:BE26" si="35">AI21+AJ21+AK21+AL21</f>
        <v>24152.664348304039</v>
      </c>
      <c r="BF21" s="230">
        <f t="shared" si="23"/>
        <v>20215.079980972849</v>
      </c>
    </row>
    <row r="22" spans="1:80" ht="24" customHeight="1">
      <c r="A22" s="117">
        <v>14</v>
      </c>
      <c r="B22" s="118" t="str">
        <f>IF('1'!A1=1,D22,F22)</f>
        <v>Hungary</v>
      </c>
      <c r="C22" s="197"/>
      <c r="D22" s="319" t="s">
        <v>31</v>
      </c>
      <c r="E22" s="319"/>
      <c r="F22" s="369" t="s">
        <v>89</v>
      </c>
      <c r="G22" s="375">
        <v>1709.7209908930158</v>
      </c>
      <c r="H22" s="230">
        <v>1997.4598213314589</v>
      </c>
      <c r="I22" s="230">
        <v>2156.903578136702</v>
      </c>
      <c r="J22" s="230">
        <v>2509.2319356023231</v>
      </c>
      <c r="K22" s="230">
        <v>3157.9100153251679</v>
      </c>
      <c r="L22" s="230">
        <v>3218.5428704396741</v>
      </c>
      <c r="M22" s="230">
        <v>2232.7443085199411</v>
      </c>
      <c r="N22" s="230">
        <v>2644.9535474275131</v>
      </c>
      <c r="O22" s="230">
        <v>3865.6085594678098</v>
      </c>
      <c r="P22" s="230">
        <v>2743.9189320135602</v>
      </c>
      <c r="Q22" s="230">
        <v>3211.3500533151619</v>
      </c>
      <c r="R22" s="230">
        <v>4835.5281418009999</v>
      </c>
      <c r="S22" s="230">
        <v>5421.9636197909895</v>
      </c>
      <c r="T22" s="230">
        <v>4291.4269703805403</v>
      </c>
      <c r="U22" s="230">
        <v>4790.6204929468904</v>
      </c>
      <c r="V22" s="230">
        <v>5344.8124459635901</v>
      </c>
      <c r="W22" s="230">
        <v>5278.1426822491203</v>
      </c>
      <c r="X22" s="230">
        <v>5215.8669007990702</v>
      </c>
      <c r="Y22" s="230">
        <v>3895.7552044229697</v>
      </c>
      <c r="Z22" s="230">
        <v>5045.75185015432</v>
      </c>
      <c r="AA22" s="230">
        <v>3815.4151327974396</v>
      </c>
      <c r="AB22" s="230">
        <v>3038.5411042033384</v>
      </c>
      <c r="AC22" s="230">
        <v>2489.7093443309082</v>
      </c>
      <c r="AD22" s="230">
        <v>3838.2741084445497</v>
      </c>
      <c r="AE22" s="230">
        <v>2938.172664742619</v>
      </c>
      <c r="AF22" s="230">
        <v>4427.22213353814</v>
      </c>
      <c r="AG22" s="230">
        <v>4565.3106708714804</v>
      </c>
      <c r="AH22" s="230">
        <v>4605.8379314662798</v>
      </c>
      <c r="AI22" s="230">
        <v>7103.9360663811403</v>
      </c>
      <c r="AJ22" s="230">
        <v>10206.58201504838</v>
      </c>
      <c r="AK22" s="230">
        <v>11856.247280398518</v>
      </c>
      <c r="AL22" s="230">
        <v>15349.496052974588</v>
      </c>
      <c r="AM22" s="230">
        <v>12079.01126464673</v>
      </c>
      <c r="AN22" s="230">
        <v>5600.9575419237099</v>
      </c>
      <c r="AO22" s="230">
        <v>3944.4976187357097</v>
      </c>
      <c r="AP22" s="230">
        <v>4845.9738889188102</v>
      </c>
      <c r="AQ22" s="230">
        <v>4419.6277091766497</v>
      </c>
      <c r="AR22" s="230">
        <v>5259.8145826173204</v>
      </c>
      <c r="AS22" s="230">
        <v>4166.64123065895</v>
      </c>
      <c r="AT22" s="230">
        <v>5092.5609558509404</v>
      </c>
      <c r="AU22" s="230">
        <f t="shared" si="11"/>
        <v>26470.440314224958</v>
      </c>
      <c r="AV22" s="230">
        <f t="shared" si="12"/>
        <v>18938.644478303861</v>
      </c>
      <c r="AW22" s="230"/>
      <c r="AX22" s="230">
        <f t="shared" si="31"/>
        <v>8373.3163259635003</v>
      </c>
      <c r="AY22" s="230">
        <f t="shared" si="32"/>
        <v>11254.150741712296</v>
      </c>
      <c r="AZ22" s="230">
        <f t="shared" si="33"/>
        <v>14656.405686597531</v>
      </c>
      <c r="BA22" s="230">
        <f t="shared" si="34"/>
        <v>19848.823529082012</v>
      </c>
      <c r="BB22" s="230">
        <f t="shared" si="20"/>
        <v>19435.516637625482</v>
      </c>
      <c r="BC22" s="230">
        <f t="shared" si="21"/>
        <v>13181.939689776236</v>
      </c>
      <c r="BD22" s="230">
        <f t="shared" ref="BD22:BD26" si="36">AE22+AF22+AG22+AH22</f>
        <v>16536.543400618517</v>
      </c>
      <c r="BE22" s="230">
        <f t="shared" si="35"/>
        <v>44516.261414802626</v>
      </c>
      <c r="BF22" s="230">
        <f>AM22+AN22+AO22+AP22</f>
        <v>26470.440314224958</v>
      </c>
    </row>
    <row r="23" spans="1:80" ht="24" customHeight="1">
      <c r="A23" s="117">
        <v>15</v>
      </c>
      <c r="B23" s="118" t="str">
        <f>IF('1'!A1=1,D23,F23)</f>
        <v>Greece</v>
      </c>
      <c r="C23" s="321"/>
      <c r="D23" s="322" t="s">
        <v>15</v>
      </c>
      <c r="E23" s="323"/>
      <c r="F23" s="371" t="s">
        <v>97</v>
      </c>
      <c r="G23" s="375">
        <v>1034.6755549305881</v>
      </c>
      <c r="H23" s="230">
        <v>911.36587614393795</v>
      </c>
      <c r="I23" s="230">
        <v>490.96200921118498</v>
      </c>
      <c r="J23" s="230">
        <v>951.16149781728609</v>
      </c>
      <c r="K23" s="230">
        <v>964.93403696839403</v>
      </c>
      <c r="L23" s="230">
        <v>1019.1194417359529</v>
      </c>
      <c r="M23" s="230">
        <v>999.92832091059097</v>
      </c>
      <c r="N23" s="230">
        <v>1087.1848476213709</v>
      </c>
      <c r="O23" s="230">
        <v>1466.0079668643421</v>
      </c>
      <c r="P23" s="230">
        <v>1196.6584085426541</v>
      </c>
      <c r="Q23" s="230">
        <v>901.03481919103797</v>
      </c>
      <c r="R23" s="230">
        <v>1634.02682618216</v>
      </c>
      <c r="S23" s="230">
        <v>2298.7509641274978</v>
      </c>
      <c r="T23" s="230">
        <v>1942.7751843551889</v>
      </c>
      <c r="U23" s="230">
        <v>1512.543646584797</v>
      </c>
      <c r="V23" s="230">
        <v>1845.7280402276081</v>
      </c>
      <c r="W23" s="230">
        <v>2752.1465209284806</v>
      </c>
      <c r="X23" s="230">
        <v>1291.0269368153511</v>
      </c>
      <c r="Y23" s="230">
        <v>1513.755240492238</v>
      </c>
      <c r="Z23" s="230">
        <v>1540.7235031700811</v>
      </c>
      <c r="AA23" s="230">
        <v>1381.0923135897519</v>
      </c>
      <c r="AB23" s="230">
        <v>816.12925041673907</v>
      </c>
      <c r="AC23" s="230">
        <v>1326.6521388906201</v>
      </c>
      <c r="AD23" s="230">
        <v>1262.1710541999971</v>
      </c>
      <c r="AE23" s="230">
        <v>1194.1776888033341</v>
      </c>
      <c r="AF23" s="230">
        <v>1262.0584636665722</v>
      </c>
      <c r="AG23" s="230">
        <v>1228.864604539483</v>
      </c>
      <c r="AH23" s="230">
        <v>2013.136505831344</v>
      </c>
      <c r="AI23" s="230">
        <v>1108.2362072108119</v>
      </c>
      <c r="AJ23" s="230">
        <v>572.21101088805301</v>
      </c>
      <c r="AK23" s="230">
        <v>1228.7342007451109</v>
      </c>
      <c r="AL23" s="230">
        <v>3232.41760673416</v>
      </c>
      <c r="AM23" s="230">
        <v>2140.1832606886737</v>
      </c>
      <c r="AN23" s="230">
        <v>1644.8253140933439</v>
      </c>
      <c r="AO23" s="230">
        <v>2424.3467018882197</v>
      </c>
      <c r="AP23" s="230">
        <v>3212.8319233914872</v>
      </c>
      <c r="AQ23" s="230">
        <v>3910.5257911216304</v>
      </c>
      <c r="AR23" s="230">
        <v>3179.1582777440108</v>
      </c>
      <c r="AS23" s="230">
        <v>4364.4354328003265</v>
      </c>
      <c r="AT23" s="230">
        <v>4953.31137535777</v>
      </c>
      <c r="AU23" s="230">
        <f t="shared" si="11"/>
        <v>9422.1872000617259</v>
      </c>
      <c r="AV23" s="230">
        <f t="shared" si="12"/>
        <v>16407.430877023737</v>
      </c>
      <c r="AW23" s="230"/>
      <c r="AX23" s="230">
        <f t="shared" si="31"/>
        <v>3388.164938102997</v>
      </c>
      <c r="AY23" s="230">
        <f t="shared" si="32"/>
        <v>4071.166647236309</v>
      </c>
      <c r="AZ23" s="230">
        <f t="shared" si="33"/>
        <v>5197.7280207801941</v>
      </c>
      <c r="BA23" s="230">
        <f t="shared" si="34"/>
        <v>7599.7978352950922</v>
      </c>
      <c r="BB23" s="230">
        <f t="shared" ref="BB23:BB32" si="37">W23+X23+Y23+Z23</f>
        <v>7097.6522014061511</v>
      </c>
      <c r="BC23" s="230">
        <f t="shared" ref="BC23:BC32" si="38">AA23+AB23+AC23+AD23</f>
        <v>4786.0447570971082</v>
      </c>
      <c r="BD23" s="230">
        <f t="shared" si="36"/>
        <v>5698.2372628407338</v>
      </c>
      <c r="BE23" s="230">
        <f t="shared" si="35"/>
        <v>6141.5990255781362</v>
      </c>
      <c r="BF23" s="230">
        <f>AM23+AN23+AO23+AP23</f>
        <v>9422.1872000617259</v>
      </c>
      <c r="BV23" s="261"/>
    </row>
    <row r="24" spans="1:80" ht="24" customHeight="1">
      <c r="A24" s="117">
        <v>16</v>
      </c>
      <c r="B24" s="118" t="str">
        <f>IF('1'!A1=1,D24,F24)</f>
        <v>Latvia</v>
      </c>
      <c r="C24" s="321"/>
      <c r="D24" s="322" t="s">
        <v>19</v>
      </c>
      <c r="E24" s="323"/>
      <c r="F24" s="371" t="s">
        <v>100</v>
      </c>
      <c r="G24" s="375">
        <v>885.59675959293702</v>
      </c>
      <c r="H24" s="230">
        <v>684.85976013863706</v>
      </c>
      <c r="I24" s="230">
        <v>770.29588312799797</v>
      </c>
      <c r="J24" s="230">
        <v>644.57961464240202</v>
      </c>
      <c r="K24" s="230">
        <v>711.82031112259403</v>
      </c>
      <c r="L24" s="230">
        <v>811.61399586530399</v>
      </c>
      <c r="M24" s="230">
        <v>769.45663383283613</v>
      </c>
      <c r="N24" s="230">
        <v>905.79829055848404</v>
      </c>
      <c r="O24" s="230">
        <v>1052.1308062115691</v>
      </c>
      <c r="P24" s="230">
        <v>958.17310188004501</v>
      </c>
      <c r="Q24" s="230">
        <v>1302.6176263950219</v>
      </c>
      <c r="R24" s="230">
        <v>2053.3903757267999</v>
      </c>
      <c r="S24" s="230">
        <v>1888.6162232981098</v>
      </c>
      <c r="T24" s="230">
        <v>1829.9363952319932</v>
      </c>
      <c r="U24" s="230">
        <v>2069.7557160518609</v>
      </c>
      <c r="V24" s="230">
        <v>1894.944129779657</v>
      </c>
      <c r="W24" s="230">
        <v>1628.1210826709801</v>
      </c>
      <c r="X24" s="230">
        <v>1964.0696367030268</v>
      </c>
      <c r="Y24" s="230">
        <v>1979.4021295423499</v>
      </c>
      <c r="Z24" s="230">
        <v>1662.415429230402</v>
      </c>
      <c r="AA24" s="230">
        <v>1357.7552052481369</v>
      </c>
      <c r="AB24" s="230">
        <v>1242.9790152982118</v>
      </c>
      <c r="AC24" s="230">
        <v>1723.4469834469583</v>
      </c>
      <c r="AD24" s="230">
        <v>1685.7943625517009</v>
      </c>
      <c r="AE24" s="230">
        <v>1619.5125222131892</v>
      </c>
      <c r="AF24" s="230">
        <v>1781.2721896107983</v>
      </c>
      <c r="AG24" s="230">
        <v>2217.7491926514449</v>
      </c>
      <c r="AH24" s="230">
        <v>1766.6485449775842</v>
      </c>
      <c r="AI24" s="230">
        <v>1195.184133875468</v>
      </c>
      <c r="AJ24" s="230">
        <v>1936.878168463204</v>
      </c>
      <c r="AK24" s="230">
        <v>2818.5008526742599</v>
      </c>
      <c r="AL24" s="230">
        <v>3269.1913792526962</v>
      </c>
      <c r="AM24" s="230">
        <v>2725.1965199666938</v>
      </c>
      <c r="AN24" s="230">
        <v>2661.5205686673498</v>
      </c>
      <c r="AO24" s="230">
        <v>3412.1640687419781</v>
      </c>
      <c r="AP24" s="230">
        <v>2959.741392368087</v>
      </c>
      <c r="AQ24" s="230">
        <v>2479.45393563381</v>
      </c>
      <c r="AR24" s="230">
        <v>2894.6916830887153</v>
      </c>
      <c r="AS24" s="230">
        <v>3184.1123896257122</v>
      </c>
      <c r="AT24" s="230">
        <v>3136.3932203974218</v>
      </c>
      <c r="AU24" s="230">
        <f t="shared" si="11"/>
        <v>11758.622549744108</v>
      </c>
      <c r="AV24" s="230">
        <f t="shared" si="12"/>
        <v>11694.651228745659</v>
      </c>
      <c r="AW24" s="230"/>
      <c r="AX24" s="230">
        <f t="shared" si="31"/>
        <v>2985.3320175019744</v>
      </c>
      <c r="AY24" s="230">
        <f t="shared" si="32"/>
        <v>3198.6892313792182</v>
      </c>
      <c r="AZ24" s="230">
        <f t="shared" si="33"/>
        <v>5366.311910213436</v>
      </c>
      <c r="BA24" s="230">
        <f t="shared" si="34"/>
        <v>7683.2524643616216</v>
      </c>
      <c r="BB24" s="230">
        <f t="shared" si="37"/>
        <v>7234.008278146759</v>
      </c>
      <c r="BC24" s="230">
        <f t="shared" si="38"/>
        <v>6009.9755665450075</v>
      </c>
      <c r="BD24" s="230">
        <f t="shared" si="36"/>
        <v>7385.1824494530174</v>
      </c>
      <c r="BE24" s="230">
        <f t="shared" si="35"/>
        <v>9219.7545342656285</v>
      </c>
      <c r="BF24" s="230">
        <f>AM24+AN24+AO24+AP24</f>
        <v>11758.622549744108</v>
      </c>
      <c r="BV24" s="261"/>
    </row>
    <row r="25" spans="1:80" ht="24" customHeight="1">
      <c r="A25" s="117">
        <v>17</v>
      </c>
      <c r="B25" s="118" t="str">
        <f>IF('1'!A1=1,D25,F25)</f>
        <v>Portugal</v>
      </c>
      <c r="C25" s="321"/>
      <c r="D25" s="322" t="s">
        <v>26</v>
      </c>
      <c r="E25" s="323"/>
      <c r="F25" s="371" t="s">
        <v>99</v>
      </c>
      <c r="G25" s="375">
        <v>1596.1582037428379</v>
      </c>
      <c r="H25" s="230">
        <v>1226.9369054061458</v>
      </c>
      <c r="I25" s="230">
        <v>1304.2294626852649</v>
      </c>
      <c r="J25" s="230">
        <v>2146.293091636277</v>
      </c>
      <c r="K25" s="230">
        <v>1855.2416845332332</v>
      </c>
      <c r="L25" s="230">
        <v>835.98476012273841</v>
      </c>
      <c r="M25" s="230">
        <v>653.38596793468741</v>
      </c>
      <c r="N25" s="230">
        <v>1795.9932882743879</v>
      </c>
      <c r="O25" s="230">
        <v>2337.417651525137</v>
      </c>
      <c r="P25" s="230">
        <v>1895.41143025466</v>
      </c>
      <c r="Q25" s="230">
        <v>890.35661182499098</v>
      </c>
      <c r="R25" s="230">
        <v>1155.579754655023</v>
      </c>
      <c r="S25" s="230">
        <v>2398.1490830627672</v>
      </c>
      <c r="T25" s="230">
        <v>1027.526727695611</v>
      </c>
      <c r="U25" s="230">
        <v>1630.6219216830261</v>
      </c>
      <c r="V25" s="230">
        <v>1065.6811759099219</v>
      </c>
      <c r="W25" s="230">
        <v>3245.2399569359122</v>
      </c>
      <c r="X25" s="230">
        <v>1322.5743529027591</v>
      </c>
      <c r="Y25" s="230">
        <v>1149.954270682681</v>
      </c>
      <c r="Z25" s="230">
        <v>1617.42792715631</v>
      </c>
      <c r="AA25" s="230">
        <v>1858.892446347264</v>
      </c>
      <c r="AB25" s="230">
        <v>1392.897079929452</v>
      </c>
      <c r="AC25" s="230">
        <v>610.49867888308199</v>
      </c>
      <c r="AD25" s="230">
        <v>2354.1658723321952</v>
      </c>
      <c r="AE25" s="230">
        <v>3161.9543261523909</v>
      </c>
      <c r="AF25" s="230">
        <v>1719.866222228387</v>
      </c>
      <c r="AG25" s="230">
        <v>1363.0592423959729</v>
      </c>
      <c r="AH25" s="230">
        <v>2814.87109025276</v>
      </c>
      <c r="AI25" s="230">
        <v>1678.1119303625951</v>
      </c>
      <c r="AJ25" s="230">
        <v>307.45531560562301</v>
      </c>
      <c r="AK25" s="230">
        <v>1577.907564009213</v>
      </c>
      <c r="AL25" s="230">
        <v>677.12521028324602</v>
      </c>
      <c r="AM25" s="230">
        <v>3668.9948189064276</v>
      </c>
      <c r="AN25" s="230">
        <v>1236.0574258944441</v>
      </c>
      <c r="AO25" s="230">
        <v>745.84183628203402</v>
      </c>
      <c r="AP25" s="230">
        <v>2493.5345541190882</v>
      </c>
      <c r="AQ25" s="230">
        <v>2227.9902969713062</v>
      </c>
      <c r="AR25" s="230">
        <v>2571.9713916100031</v>
      </c>
      <c r="AS25" s="230">
        <v>2603.0891641963572</v>
      </c>
      <c r="AT25" s="230">
        <v>1927.8000370707189</v>
      </c>
      <c r="AU25" s="230">
        <f t="shared" si="11"/>
        <v>8144.4286352019935</v>
      </c>
      <c r="AV25" s="230">
        <f t="shared" si="12"/>
        <v>9330.8508898483851</v>
      </c>
      <c r="AW25" s="230"/>
      <c r="AX25" s="230">
        <f t="shared" si="31"/>
        <v>6273.6176634705262</v>
      </c>
      <c r="AY25" s="230">
        <f t="shared" si="32"/>
        <v>5140.6057008650469</v>
      </c>
      <c r="AZ25" s="230">
        <f t="shared" si="33"/>
        <v>6278.7654482598109</v>
      </c>
      <c r="BA25" s="230">
        <f t="shared" si="34"/>
        <v>6121.978908351326</v>
      </c>
      <c r="BB25" s="230">
        <f t="shared" si="37"/>
        <v>7335.1965076776632</v>
      </c>
      <c r="BC25" s="230">
        <f t="shared" si="38"/>
        <v>6216.4540774919933</v>
      </c>
      <c r="BD25" s="230">
        <f t="shared" si="36"/>
        <v>9059.7508810295112</v>
      </c>
      <c r="BE25" s="230">
        <f t="shared" si="35"/>
        <v>4240.6000202606774</v>
      </c>
      <c r="BF25" s="230">
        <f t="shared" si="9"/>
        <v>8144.4286352019935</v>
      </c>
      <c r="BG25" s="461"/>
      <c r="BH25" s="461"/>
      <c r="BI25" s="461"/>
      <c r="BJ25" s="461"/>
      <c r="BK25" s="461"/>
      <c r="BL25" s="461"/>
      <c r="BM25" s="461"/>
      <c r="BN25" s="461"/>
      <c r="BO25" s="461"/>
      <c r="BP25" s="120"/>
      <c r="BQ25" s="399"/>
      <c r="BR25" s="399"/>
      <c r="BS25" s="399"/>
      <c r="BT25" s="399"/>
      <c r="BU25" s="399"/>
      <c r="BV25" s="400" t="s">
        <v>154</v>
      </c>
      <c r="BX25" s="379" t="s">
        <v>168</v>
      </c>
      <c r="BY25" s="379" t="s">
        <v>170</v>
      </c>
    </row>
    <row r="26" spans="1:80" ht="24" customHeight="1">
      <c r="A26" s="117">
        <v>18</v>
      </c>
      <c r="B26" s="118" t="str">
        <f>IF('1'!A1=1,D26,F26)</f>
        <v>Cyprus</v>
      </c>
      <c r="C26" s="321"/>
      <c r="D26" s="322" t="s">
        <v>18</v>
      </c>
      <c r="E26" s="323"/>
      <c r="F26" s="371" t="s">
        <v>103</v>
      </c>
      <c r="G26" s="375">
        <v>446.503352632055</v>
      </c>
      <c r="H26" s="230">
        <v>311.10296646512018</v>
      </c>
      <c r="I26" s="230">
        <v>224.6406504931812</v>
      </c>
      <c r="J26" s="230">
        <v>278.09142343945661</v>
      </c>
      <c r="K26" s="230">
        <v>276.51485583049987</v>
      </c>
      <c r="L26" s="230">
        <v>458.61711172991699</v>
      </c>
      <c r="M26" s="230">
        <v>252.2022237051988</v>
      </c>
      <c r="N26" s="230">
        <v>373.74734436222593</v>
      </c>
      <c r="O26" s="230">
        <v>487.92611227934958</v>
      </c>
      <c r="P26" s="230">
        <v>645.40307587194798</v>
      </c>
      <c r="Q26" s="230">
        <v>288.96790885205428</v>
      </c>
      <c r="R26" s="230">
        <v>698.14175439812857</v>
      </c>
      <c r="S26" s="230">
        <v>348.01518000480428</v>
      </c>
      <c r="T26" s="230">
        <v>199.76492645986281</v>
      </c>
      <c r="U26" s="230">
        <v>272.64061792264471</v>
      </c>
      <c r="V26" s="230">
        <v>271.82063992525741</v>
      </c>
      <c r="W26" s="230">
        <v>298.56701294587754</v>
      </c>
      <c r="X26" s="230">
        <v>227.18614866276249</v>
      </c>
      <c r="Y26" s="230">
        <v>264.27497738401019</v>
      </c>
      <c r="Z26" s="230">
        <v>312.17371642535181</v>
      </c>
      <c r="AA26" s="230">
        <v>209.17242321247289</v>
      </c>
      <c r="AB26" s="230">
        <v>131.830201900714</v>
      </c>
      <c r="AC26" s="230">
        <v>240.65453857797172</v>
      </c>
      <c r="AD26" s="230">
        <v>244.98710103041043</v>
      </c>
      <c r="AE26" s="230">
        <v>362.5527685753645</v>
      </c>
      <c r="AF26" s="230">
        <v>239.4579372645774</v>
      </c>
      <c r="AG26" s="230">
        <v>285.2244683068011</v>
      </c>
      <c r="AH26" s="230">
        <v>396.77034092416648</v>
      </c>
      <c r="AI26" s="230">
        <v>304.27705828792978</v>
      </c>
      <c r="AJ26" s="230">
        <v>245.95504842488003</v>
      </c>
      <c r="AK26" s="230">
        <v>562.58817425308303</v>
      </c>
      <c r="AL26" s="230">
        <v>724.91029071434195</v>
      </c>
      <c r="AM26" s="230">
        <v>1111.110425460078</v>
      </c>
      <c r="AN26" s="230">
        <v>898.48755127966604</v>
      </c>
      <c r="AO26" s="230">
        <v>946.74021977152211</v>
      </c>
      <c r="AP26" s="230">
        <v>989.915461317275</v>
      </c>
      <c r="AQ26" s="230">
        <v>1343.1583528680799</v>
      </c>
      <c r="AR26" s="230">
        <v>1897.227747045056</v>
      </c>
      <c r="AS26" s="230">
        <v>968.95169778854995</v>
      </c>
      <c r="AT26" s="230">
        <v>1383.378615060029</v>
      </c>
      <c r="AU26" s="230">
        <f t="shared" si="11"/>
        <v>3946.2536578285408</v>
      </c>
      <c r="AV26" s="230">
        <f t="shared" si="12"/>
        <v>5592.7164127617143</v>
      </c>
      <c r="AW26" s="230"/>
      <c r="AX26" s="230">
        <f t="shared" si="31"/>
        <v>1260.338393029813</v>
      </c>
      <c r="AY26" s="230">
        <f t="shared" si="32"/>
        <v>1361.0815356278415</v>
      </c>
      <c r="AZ26" s="230">
        <f t="shared" si="33"/>
        <v>2120.4388514014804</v>
      </c>
      <c r="BA26" s="230">
        <f t="shared" si="34"/>
        <v>1092.2413643125692</v>
      </c>
      <c r="BB26" s="230">
        <f t="shared" si="37"/>
        <v>1102.2018554180022</v>
      </c>
      <c r="BC26" s="230">
        <f t="shared" si="38"/>
        <v>826.64426472156902</v>
      </c>
      <c r="BD26" s="230">
        <f t="shared" si="36"/>
        <v>1284.0055150709095</v>
      </c>
      <c r="BE26" s="230">
        <f t="shared" si="35"/>
        <v>1837.7305716802348</v>
      </c>
      <c r="BF26" s="230">
        <f>AM26+AN26+AO26+AP26</f>
        <v>3946.2536578285408</v>
      </c>
      <c r="BH26" s="461"/>
      <c r="BI26" s="461"/>
      <c r="BJ26" s="461"/>
      <c r="BK26" s="461"/>
      <c r="BL26" s="461"/>
      <c r="BM26" s="461"/>
      <c r="BN26" s="461"/>
      <c r="BO26" s="461"/>
      <c r="BP26" s="120"/>
      <c r="BQ26" s="399"/>
      <c r="BR26" s="399"/>
      <c r="BS26" s="399"/>
      <c r="BT26" s="399"/>
      <c r="BU26" s="399"/>
      <c r="BV26" s="400" t="s">
        <v>151</v>
      </c>
      <c r="BX26" s="383" t="s">
        <v>169</v>
      </c>
      <c r="BY26" s="382" t="s">
        <v>171</v>
      </c>
    </row>
    <row r="27" spans="1:80" ht="24" customHeight="1">
      <c r="A27" s="117">
        <v>19</v>
      </c>
      <c r="B27" s="118" t="str">
        <f>IF('1'!A1=1,D27,F27)</f>
        <v>Denmark</v>
      </c>
      <c r="C27" s="321"/>
      <c r="D27" s="322" t="s">
        <v>16</v>
      </c>
      <c r="E27" s="323"/>
      <c r="F27" s="371" t="s">
        <v>102</v>
      </c>
      <c r="G27" s="375">
        <v>277.8204218628407</v>
      </c>
      <c r="H27" s="230">
        <v>345.49412704427186</v>
      </c>
      <c r="I27" s="230">
        <v>544.7616231514437</v>
      </c>
      <c r="J27" s="230">
        <v>585.40163247591295</v>
      </c>
      <c r="K27" s="230">
        <v>389.84945763022301</v>
      </c>
      <c r="L27" s="230">
        <v>469.48848717519104</v>
      </c>
      <c r="M27" s="230">
        <v>487.72378119487797</v>
      </c>
      <c r="N27" s="230">
        <v>645.12426700853302</v>
      </c>
      <c r="O27" s="230">
        <v>465.56645600034</v>
      </c>
      <c r="P27" s="230">
        <v>999.40964101060501</v>
      </c>
      <c r="Q27" s="230">
        <v>419.72211540385905</v>
      </c>
      <c r="R27" s="230">
        <v>449.36475484933703</v>
      </c>
      <c r="S27" s="230">
        <v>514.72260305354803</v>
      </c>
      <c r="T27" s="230">
        <v>446.71714025571401</v>
      </c>
      <c r="U27" s="230">
        <v>806.01702085564295</v>
      </c>
      <c r="V27" s="230">
        <v>1770.543098827688</v>
      </c>
      <c r="W27" s="230">
        <v>1313.8894449305358</v>
      </c>
      <c r="X27" s="230">
        <v>1010.595617385954</v>
      </c>
      <c r="Y27" s="230">
        <v>724.46846416576204</v>
      </c>
      <c r="Z27" s="230">
        <v>664.07089259839404</v>
      </c>
      <c r="AA27" s="230">
        <v>642.80848869045508</v>
      </c>
      <c r="AB27" s="230">
        <v>816.32830793920095</v>
      </c>
      <c r="AC27" s="230">
        <v>477.73226751849302</v>
      </c>
      <c r="AD27" s="230">
        <v>621.15176171118105</v>
      </c>
      <c r="AE27" s="230">
        <v>948.12863122788599</v>
      </c>
      <c r="AF27" s="230">
        <v>811.78648725987307</v>
      </c>
      <c r="AG27" s="230">
        <v>772.99154757117697</v>
      </c>
      <c r="AH27" s="230">
        <v>876.44914869650097</v>
      </c>
      <c r="AI27" s="230">
        <v>788.72601227119094</v>
      </c>
      <c r="AJ27" s="230">
        <v>789.59215516768199</v>
      </c>
      <c r="AK27" s="230">
        <v>901.07129909821401</v>
      </c>
      <c r="AL27" s="230">
        <v>985.36751310357204</v>
      </c>
      <c r="AM27" s="230">
        <v>1292.7001017871862</v>
      </c>
      <c r="AN27" s="230">
        <v>1686.69055253692</v>
      </c>
      <c r="AO27" s="230">
        <v>1023.5995082804</v>
      </c>
      <c r="AP27" s="230">
        <v>1086.159359056335</v>
      </c>
      <c r="AQ27" s="230">
        <v>1139.46717601504</v>
      </c>
      <c r="AR27" s="230">
        <v>1120.6818604420391</v>
      </c>
      <c r="AS27" s="230">
        <v>1237.5690868818301</v>
      </c>
      <c r="AT27" s="230">
        <v>1021.591060263236</v>
      </c>
      <c r="AU27" s="230">
        <f t="shared" si="11"/>
        <v>5089.1495216608419</v>
      </c>
      <c r="AV27" s="230">
        <f t="shared" si="12"/>
        <v>4519.3091836021449</v>
      </c>
      <c r="AW27" s="230"/>
      <c r="AX27" s="230">
        <f t="shared" si="16"/>
        <v>1753.4778045344692</v>
      </c>
      <c r="AY27" s="230">
        <f t="shared" si="17"/>
        <v>1992.1859930088251</v>
      </c>
      <c r="AZ27" s="230">
        <f t="shared" si="18"/>
        <v>2334.0629672641412</v>
      </c>
      <c r="BA27" s="230">
        <f t="shared" si="19"/>
        <v>3537.9998629925931</v>
      </c>
      <c r="BB27" s="230">
        <f t="shared" si="37"/>
        <v>3713.0244190806457</v>
      </c>
      <c r="BC27" s="230">
        <f t="shared" si="38"/>
        <v>2558.0208258593302</v>
      </c>
      <c r="BD27" s="230">
        <f t="shared" ref="BD27:BD35" si="39">AE27+AF27+AG27+AH27</f>
        <v>3409.3558147554368</v>
      </c>
      <c r="BE27" s="230">
        <f t="shared" si="10"/>
        <v>3464.7569796406592</v>
      </c>
      <c r="BF27" s="230">
        <f t="shared" si="9"/>
        <v>5089.1495216608419</v>
      </c>
      <c r="BV27" s="261"/>
    </row>
    <row r="28" spans="1:80" ht="24" customHeight="1">
      <c r="A28" s="117">
        <v>20</v>
      </c>
      <c r="B28" s="118" t="str">
        <f>IF('1'!A1=1,D28,F28)</f>
        <v>Sweden</v>
      </c>
      <c r="C28" s="321"/>
      <c r="D28" s="322" t="s">
        <v>36</v>
      </c>
      <c r="E28" s="323"/>
      <c r="F28" s="371" t="s">
        <v>104</v>
      </c>
      <c r="G28" s="375">
        <v>244.5348200789845</v>
      </c>
      <c r="H28" s="230">
        <v>275.33563818015358</v>
      </c>
      <c r="I28" s="230">
        <v>226.71984408616748</v>
      </c>
      <c r="J28" s="230">
        <v>298.85412389066278</v>
      </c>
      <c r="K28" s="230">
        <v>299.19528148467543</v>
      </c>
      <c r="L28" s="230">
        <v>327.82715345313079</v>
      </c>
      <c r="M28" s="230">
        <v>331.5879143434546</v>
      </c>
      <c r="N28" s="230">
        <v>345.28931558163703</v>
      </c>
      <c r="O28" s="230">
        <v>432.53307036378402</v>
      </c>
      <c r="P28" s="230">
        <v>476.27789882899003</v>
      </c>
      <c r="Q28" s="230">
        <v>321.92707251592901</v>
      </c>
      <c r="R28" s="230">
        <v>443.24694380577398</v>
      </c>
      <c r="S28" s="230">
        <v>354.88165036313603</v>
      </c>
      <c r="T28" s="230">
        <v>448.45427873806699</v>
      </c>
      <c r="U28" s="230">
        <v>402.92511850202402</v>
      </c>
      <c r="V28" s="230">
        <v>405.89963901922704</v>
      </c>
      <c r="W28" s="230">
        <v>481.69934181870599</v>
      </c>
      <c r="X28" s="230">
        <v>378.28650782512096</v>
      </c>
      <c r="Y28" s="230">
        <v>334.47182536332195</v>
      </c>
      <c r="Z28" s="230">
        <v>349.1694014904748</v>
      </c>
      <c r="AA28" s="230">
        <v>383.98309528110599</v>
      </c>
      <c r="AB28" s="230">
        <v>391.03155261039245</v>
      </c>
      <c r="AC28" s="230">
        <v>404.043018279438</v>
      </c>
      <c r="AD28" s="230">
        <v>518.99909355858301</v>
      </c>
      <c r="AE28" s="230">
        <v>587.82626122899796</v>
      </c>
      <c r="AF28" s="230">
        <v>630.72628172018995</v>
      </c>
      <c r="AG28" s="230">
        <v>471.85007471588602</v>
      </c>
      <c r="AH28" s="230">
        <v>746.58220676598398</v>
      </c>
      <c r="AI28" s="230">
        <v>563.93690220912299</v>
      </c>
      <c r="AJ28" s="230">
        <v>485.363051210923</v>
      </c>
      <c r="AK28" s="230">
        <v>558.83622181442206</v>
      </c>
      <c r="AL28" s="230">
        <v>525.53163351443209</v>
      </c>
      <c r="AM28" s="230">
        <v>646.75732361972803</v>
      </c>
      <c r="AN28" s="230">
        <v>689.93925948568199</v>
      </c>
      <c r="AO28" s="230">
        <v>635.03743654985806</v>
      </c>
      <c r="AP28" s="230">
        <v>637.80387796288596</v>
      </c>
      <c r="AQ28" s="230">
        <v>870.36023724034601</v>
      </c>
      <c r="AR28" s="230">
        <v>783.62291084159506</v>
      </c>
      <c r="AS28" s="230">
        <v>790.45891736413</v>
      </c>
      <c r="AT28" s="230">
        <v>1077.3376088441701</v>
      </c>
      <c r="AU28" s="230">
        <f t="shared" si="11"/>
        <v>2609.5378976181537</v>
      </c>
      <c r="AV28" s="230">
        <f t="shared" si="12"/>
        <v>3521.779674290241</v>
      </c>
      <c r="AW28" s="230"/>
      <c r="AX28" s="230">
        <f>G28+H28+I28+J28</f>
        <v>1045.4444262359684</v>
      </c>
      <c r="AY28" s="230">
        <f>K28+L28+M28+N28</f>
        <v>1303.8996648628979</v>
      </c>
      <c r="AZ28" s="230">
        <f>O28+P28+Q28+R28</f>
        <v>1673.9849855144771</v>
      </c>
      <c r="BA28" s="230">
        <f>S28+T28+U28+V28</f>
        <v>1612.1606866224538</v>
      </c>
      <c r="BB28" s="230">
        <f>W28+X28+Y28+Z28</f>
        <v>1543.6270764976234</v>
      </c>
      <c r="BC28" s="230">
        <f>AA28+AB28+AC28+AD28</f>
        <v>1698.0567597295194</v>
      </c>
      <c r="BD28" s="230">
        <f t="shared" ref="BD28:BD33" si="40">AE28+AF28+AG28+AH28</f>
        <v>2436.9848244310579</v>
      </c>
      <c r="BE28" s="230">
        <f>AI28+AJ28+AK28+AL28</f>
        <v>2133.6678087488999</v>
      </c>
      <c r="BF28" s="230">
        <f>AM28+AN28+AO28+AP28</f>
        <v>2609.5378976181537</v>
      </c>
      <c r="BV28" s="261"/>
    </row>
    <row r="29" spans="1:80" ht="24" customHeight="1">
      <c r="A29" s="117">
        <v>21</v>
      </c>
      <c r="B29" s="118" t="str">
        <f>IF('1'!A1=1,D29,F29)</f>
        <v>Estonia</v>
      </c>
      <c r="C29" s="321"/>
      <c r="D29" s="322" t="s">
        <v>17</v>
      </c>
      <c r="E29" s="323"/>
      <c r="F29" s="371" t="s">
        <v>101</v>
      </c>
      <c r="G29" s="375">
        <v>194.71137662466262</v>
      </c>
      <c r="H29" s="230">
        <v>247.23056458713319</v>
      </c>
      <c r="I29" s="230">
        <v>298.91764323483102</v>
      </c>
      <c r="J29" s="230">
        <v>309.25170155035801</v>
      </c>
      <c r="K29" s="230">
        <v>321.61145786941921</v>
      </c>
      <c r="L29" s="230">
        <v>475.24100063700598</v>
      </c>
      <c r="M29" s="230">
        <v>482.32609391579604</v>
      </c>
      <c r="N29" s="230">
        <v>665.68135887054802</v>
      </c>
      <c r="O29" s="230">
        <v>583.40715778362301</v>
      </c>
      <c r="P29" s="230">
        <v>662.94478171742298</v>
      </c>
      <c r="Q29" s="230">
        <v>759.74341837574707</v>
      </c>
      <c r="R29" s="230">
        <v>849.91976927174198</v>
      </c>
      <c r="S29" s="230">
        <v>798.33475060006606</v>
      </c>
      <c r="T29" s="230">
        <v>777.42011186418404</v>
      </c>
      <c r="U29" s="230">
        <v>864.44515287279</v>
      </c>
      <c r="V29" s="230">
        <v>901.75031767708299</v>
      </c>
      <c r="W29" s="230">
        <v>704.95765206368196</v>
      </c>
      <c r="X29" s="230">
        <v>697.40544240163194</v>
      </c>
      <c r="Y29" s="230">
        <v>810.13064245954104</v>
      </c>
      <c r="Z29" s="230">
        <v>635.745056060102</v>
      </c>
      <c r="AA29" s="230">
        <v>561.66162751969398</v>
      </c>
      <c r="AB29" s="230">
        <v>479.61473928917098</v>
      </c>
      <c r="AC29" s="230">
        <v>611.86945307897599</v>
      </c>
      <c r="AD29" s="230">
        <v>747.31987503184803</v>
      </c>
      <c r="AE29" s="230">
        <v>751.67291934687796</v>
      </c>
      <c r="AF29" s="230">
        <v>916.785886738974</v>
      </c>
      <c r="AG29" s="230">
        <v>1173.53175101995</v>
      </c>
      <c r="AH29" s="230">
        <v>1124.2400733029522</v>
      </c>
      <c r="AI29" s="230">
        <v>739.37216966953599</v>
      </c>
      <c r="AJ29" s="230">
        <v>692.85326300054203</v>
      </c>
      <c r="AK29" s="230">
        <v>948.81054208278397</v>
      </c>
      <c r="AL29" s="230">
        <v>950.13625203790605</v>
      </c>
      <c r="AM29" s="230">
        <v>835.90168763947804</v>
      </c>
      <c r="AN29" s="230">
        <v>834.47395002888607</v>
      </c>
      <c r="AO29" s="230">
        <v>952.99738551856808</v>
      </c>
      <c r="AP29" s="230">
        <v>693.228282742077</v>
      </c>
      <c r="AQ29" s="230">
        <v>590.40631298233097</v>
      </c>
      <c r="AR29" s="230">
        <v>669.520148425515</v>
      </c>
      <c r="AS29" s="230">
        <v>759.69487513360195</v>
      </c>
      <c r="AT29" s="230">
        <v>783.43985075085607</v>
      </c>
      <c r="AU29" s="230">
        <f>AM29+AN29+AO29+AP29</f>
        <v>3316.601305929009</v>
      </c>
      <c r="AV29" s="230">
        <f>AQ29+AR29+AS29+AT29</f>
        <v>2803.0611872923041</v>
      </c>
      <c r="AW29" s="230"/>
      <c r="AX29" s="230">
        <f>G29+H29+I29+J29</f>
        <v>1050.1112859969849</v>
      </c>
      <c r="AY29" s="230">
        <f>K29+L29+M29+N29</f>
        <v>1944.8599112927691</v>
      </c>
      <c r="AZ29" s="230">
        <f>O29+P29+Q29+R29</f>
        <v>2856.0151271485352</v>
      </c>
      <c r="BA29" s="230">
        <f>S29+T29+U29+V29</f>
        <v>3341.9503330141229</v>
      </c>
      <c r="BB29" s="230">
        <f>W29+X29+Y29+Z29</f>
        <v>2848.2387929849569</v>
      </c>
      <c r="BC29" s="230">
        <f>AA29+AB29+AC29+AD29</f>
        <v>2400.4656949196892</v>
      </c>
      <c r="BD29" s="230">
        <f t="shared" si="40"/>
        <v>3966.2306304087538</v>
      </c>
      <c r="BE29" s="230">
        <f>AI29+AJ29+AK29+AL29</f>
        <v>3331.172226790768</v>
      </c>
      <c r="BF29" s="230">
        <f>AM29+AN29+AO29+AP29</f>
        <v>3316.601305929009</v>
      </c>
      <c r="BV29" s="261"/>
    </row>
    <row r="30" spans="1:80" ht="24" customHeight="1">
      <c r="A30" s="117">
        <v>22</v>
      </c>
      <c r="B30" s="118" t="str">
        <f>IF('1'!A1=1,D30,F30)</f>
        <v>Croatia</v>
      </c>
      <c r="C30" s="321"/>
      <c r="D30" s="322" t="s">
        <v>34</v>
      </c>
      <c r="E30" s="323"/>
      <c r="F30" s="371" t="s">
        <v>107</v>
      </c>
      <c r="G30" s="375">
        <v>92.406932597848296</v>
      </c>
      <c r="H30" s="230">
        <v>225.8581955135364</v>
      </c>
      <c r="I30" s="230">
        <v>156.70727640725511</v>
      </c>
      <c r="J30" s="230">
        <v>97.711143915628597</v>
      </c>
      <c r="K30" s="230">
        <v>266.6619307409041</v>
      </c>
      <c r="L30" s="230">
        <v>229.84045597463933</v>
      </c>
      <c r="M30" s="230">
        <v>284.55066243769397</v>
      </c>
      <c r="N30" s="230">
        <v>170.57393172090678</v>
      </c>
      <c r="O30" s="230">
        <v>188.62945655571082</v>
      </c>
      <c r="P30" s="230">
        <v>121.34716185589551</v>
      </c>
      <c r="Q30" s="230">
        <v>188.89040697035949</v>
      </c>
      <c r="R30" s="230">
        <v>133.2788849520386</v>
      </c>
      <c r="S30" s="230">
        <v>316.6762199052406</v>
      </c>
      <c r="T30" s="230">
        <v>241.5439410979686</v>
      </c>
      <c r="U30" s="230">
        <v>233.77410216146359</v>
      </c>
      <c r="V30" s="230">
        <v>143.35486159140581</v>
      </c>
      <c r="W30" s="230">
        <v>225.77857426386089</v>
      </c>
      <c r="X30" s="230">
        <v>260.48388640314209</v>
      </c>
      <c r="Y30" s="230">
        <v>182.79895876116922</v>
      </c>
      <c r="Z30" s="230">
        <v>268.81446801994298</v>
      </c>
      <c r="AA30" s="230">
        <v>210.14662905530912</v>
      </c>
      <c r="AB30" s="230">
        <v>134.16970871837211</v>
      </c>
      <c r="AC30" s="230">
        <v>189.19156663322741</v>
      </c>
      <c r="AD30" s="230">
        <v>224.07771918590822</v>
      </c>
      <c r="AE30" s="230">
        <v>233.21315110049659</v>
      </c>
      <c r="AF30" s="230">
        <v>250.59403239525841</v>
      </c>
      <c r="AG30" s="230">
        <v>210.74071077495773</v>
      </c>
      <c r="AH30" s="230">
        <v>472.79940714058802</v>
      </c>
      <c r="AI30" s="230">
        <v>371.80141146019298</v>
      </c>
      <c r="AJ30" s="230">
        <v>776.80615631092701</v>
      </c>
      <c r="AK30" s="230">
        <v>513.33784755348995</v>
      </c>
      <c r="AL30" s="230">
        <v>649.70617456689592</v>
      </c>
      <c r="AM30" s="230">
        <v>517.01988010199602</v>
      </c>
      <c r="AN30" s="230">
        <v>808.660108734034</v>
      </c>
      <c r="AO30" s="230">
        <v>761.91679787091198</v>
      </c>
      <c r="AP30" s="230">
        <v>1087.1948544798752</v>
      </c>
      <c r="AQ30" s="230">
        <v>846.75735616575707</v>
      </c>
      <c r="AR30" s="230">
        <v>605.433429966105</v>
      </c>
      <c r="AS30" s="230">
        <v>463.89715323283406</v>
      </c>
      <c r="AT30" s="230">
        <v>652.80982095639604</v>
      </c>
      <c r="AU30" s="230">
        <f>AM30+AN30+AO30+AP30</f>
        <v>3174.7916411868173</v>
      </c>
      <c r="AV30" s="230">
        <f>AQ30+AR30+AS30+AT30</f>
        <v>2568.8977603210919</v>
      </c>
      <c r="AW30" s="230"/>
      <c r="AX30" s="230">
        <f>G30+H30+I30+J30</f>
        <v>572.68354843426835</v>
      </c>
      <c r="AY30" s="230">
        <f>K30+L30+M30+N30</f>
        <v>951.62698087414424</v>
      </c>
      <c r="AZ30" s="230">
        <f>O30+P30+Q30+R30</f>
        <v>632.14591033400438</v>
      </c>
      <c r="BA30" s="230">
        <f>S30+T30+U30+V30</f>
        <v>935.3491247560786</v>
      </c>
      <c r="BB30" s="230">
        <f>W30+X30+Y30+Z30</f>
        <v>937.87588744811524</v>
      </c>
      <c r="BC30" s="230">
        <f>AA30+AB30+AC30+AD30</f>
        <v>757.58562359281689</v>
      </c>
      <c r="BD30" s="230">
        <f t="shared" si="40"/>
        <v>1167.3473014113008</v>
      </c>
      <c r="BE30" s="230">
        <f>AI30+AJ30+AK30+AL30</f>
        <v>2311.6515898915059</v>
      </c>
      <c r="BF30" s="230">
        <f>AM30+AN30+AO30+AP30</f>
        <v>3174.7916411868173</v>
      </c>
      <c r="BV30" s="261"/>
      <c r="CA30" s="379" t="s">
        <v>292</v>
      </c>
      <c r="CB30" s="382" t="s">
        <v>293</v>
      </c>
    </row>
    <row r="31" spans="1:80" ht="24" customHeight="1">
      <c r="A31" s="117">
        <v>23</v>
      </c>
      <c r="B31" s="118" t="str">
        <f>IF('1'!A1=1,D31,F31)</f>
        <v>Slovenia</v>
      </c>
      <c r="C31" s="321"/>
      <c r="D31" s="322" t="s">
        <v>29</v>
      </c>
      <c r="E31" s="323"/>
      <c r="F31" s="371" t="s">
        <v>109</v>
      </c>
      <c r="G31" s="375">
        <v>82.648478751681012</v>
      </c>
      <c r="H31" s="230">
        <v>70.544755944985894</v>
      </c>
      <c r="I31" s="230">
        <v>93.352769151853096</v>
      </c>
      <c r="J31" s="230">
        <v>78.497149175472799</v>
      </c>
      <c r="K31" s="230">
        <v>92.30845037881889</v>
      </c>
      <c r="L31" s="230">
        <v>125.38961202507491</v>
      </c>
      <c r="M31" s="230">
        <v>108.1379572017502</v>
      </c>
      <c r="N31" s="230">
        <v>71.452677713026986</v>
      </c>
      <c r="O31" s="230">
        <v>128.4350064523212</v>
      </c>
      <c r="P31" s="230">
        <v>261.45271596127566</v>
      </c>
      <c r="Q31" s="230">
        <v>164.88310594647211</v>
      </c>
      <c r="R31" s="230">
        <v>186.2752535000113</v>
      </c>
      <c r="S31" s="230">
        <v>175.3409093571438</v>
      </c>
      <c r="T31" s="230">
        <v>230.41423318750921</v>
      </c>
      <c r="U31" s="230">
        <v>251.29723298501517</v>
      </c>
      <c r="V31" s="230">
        <v>236.27803473494049</v>
      </c>
      <c r="W31" s="230">
        <v>271.72168195371682</v>
      </c>
      <c r="X31" s="230">
        <v>253.5989082222915</v>
      </c>
      <c r="Y31" s="230">
        <v>233.28583538070399</v>
      </c>
      <c r="Z31" s="230">
        <v>234.7648620644876</v>
      </c>
      <c r="AA31" s="230">
        <v>265.10963610493189</v>
      </c>
      <c r="AB31" s="230">
        <v>210.57123852541631</v>
      </c>
      <c r="AC31" s="230">
        <v>283.9513962239954</v>
      </c>
      <c r="AD31" s="230">
        <v>310.54190524246496</v>
      </c>
      <c r="AE31" s="230">
        <v>342.58950500578311</v>
      </c>
      <c r="AF31" s="230">
        <v>498.48877703230198</v>
      </c>
      <c r="AG31" s="230">
        <v>733.77831493769304</v>
      </c>
      <c r="AH31" s="230">
        <v>465.91531448719803</v>
      </c>
      <c r="AI31" s="230">
        <v>329.245427065596</v>
      </c>
      <c r="AJ31" s="230">
        <v>528.33998750768603</v>
      </c>
      <c r="AK31" s="230">
        <v>419.22367578236299</v>
      </c>
      <c r="AL31" s="230">
        <v>607.01574591727604</v>
      </c>
      <c r="AM31" s="230">
        <v>554.27306404104002</v>
      </c>
      <c r="AN31" s="230">
        <v>661.59525540681602</v>
      </c>
      <c r="AO31" s="230">
        <v>496.92387804238001</v>
      </c>
      <c r="AP31" s="230">
        <v>638.89731054410299</v>
      </c>
      <c r="AQ31" s="230">
        <v>840.55409640073401</v>
      </c>
      <c r="AR31" s="230">
        <v>655.14556147394603</v>
      </c>
      <c r="AS31" s="230">
        <v>688.76464513164501</v>
      </c>
      <c r="AT31" s="230">
        <v>337.95069346252649</v>
      </c>
      <c r="AU31" s="230">
        <f t="shared" si="11"/>
        <v>2351.6895080343393</v>
      </c>
      <c r="AV31" s="230">
        <f t="shared" si="12"/>
        <v>2522.4149964688518</v>
      </c>
      <c r="AW31" s="230"/>
      <c r="AX31" s="230">
        <f t="shared" ref="AX31:AX34" si="41">G31+H31+I31+J31</f>
        <v>325.04315302399277</v>
      </c>
      <c r="AY31" s="230">
        <f t="shared" ref="AY31:AY34" si="42">K31+L31+M31+N31</f>
        <v>397.28869731867098</v>
      </c>
      <c r="AZ31" s="230">
        <f t="shared" ref="AZ31:AZ34" si="43">O31+P31+Q31+R31</f>
        <v>741.04608186008033</v>
      </c>
      <c r="BA31" s="230">
        <f t="shared" ref="BA31:BA34" si="44">S31+T31+U31+V31</f>
        <v>893.33041026460864</v>
      </c>
      <c r="BB31" s="230">
        <f>W31+X31+Y31+Z31</f>
        <v>993.37128762119994</v>
      </c>
      <c r="BC31" s="230">
        <f>AA31+AB31+AC31+AD31</f>
        <v>1070.1741760968084</v>
      </c>
      <c r="BD31" s="230">
        <f t="shared" si="40"/>
        <v>2040.771911462976</v>
      </c>
      <c r="BE31" s="230">
        <f t="shared" ref="BE31:BE34" si="45">AI31+AJ31+AK31+AL31</f>
        <v>1883.8248362729209</v>
      </c>
      <c r="BF31" s="230">
        <f t="shared" ref="BF31:BF34" si="46">AM31+AN31+AO31+AP31</f>
        <v>2351.6895080343393</v>
      </c>
      <c r="BV31" s="261"/>
      <c r="CA31" s="377" t="s">
        <v>290</v>
      </c>
      <c r="CB31" s="382" t="s">
        <v>291</v>
      </c>
    </row>
    <row r="32" spans="1:80" ht="24" customHeight="1">
      <c r="A32" s="117">
        <v>24</v>
      </c>
      <c r="B32" s="118" t="str">
        <f>IF('1'!A1=1,D32,F32)</f>
        <v>Ireland</v>
      </c>
      <c r="C32" s="321"/>
      <c r="D32" s="323" t="s">
        <v>9</v>
      </c>
      <c r="E32" s="323"/>
      <c r="F32" s="371" t="s">
        <v>105</v>
      </c>
      <c r="G32" s="375">
        <v>278.17381582399008</v>
      </c>
      <c r="H32" s="230">
        <v>242.8853060722675</v>
      </c>
      <c r="I32" s="230">
        <v>127.17694821015419</v>
      </c>
      <c r="J32" s="230">
        <v>594.73899922781902</v>
      </c>
      <c r="K32" s="230">
        <v>584.88960574806356</v>
      </c>
      <c r="L32" s="230">
        <v>293.74692122713566</v>
      </c>
      <c r="M32" s="230">
        <v>48.439757123810097</v>
      </c>
      <c r="N32" s="230">
        <v>242.70196873480802</v>
      </c>
      <c r="O32" s="230">
        <v>834.12422010413411</v>
      </c>
      <c r="P32" s="230">
        <v>155.43353672228369</v>
      </c>
      <c r="Q32" s="230">
        <v>105.70482484077303</v>
      </c>
      <c r="R32" s="230">
        <v>381.10553597272769</v>
      </c>
      <c r="S32" s="230">
        <v>1124.930250228678</v>
      </c>
      <c r="T32" s="230">
        <v>209.75315425063519</v>
      </c>
      <c r="U32" s="230">
        <v>106.07962261185679</v>
      </c>
      <c r="V32" s="230">
        <v>654.89509380097002</v>
      </c>
      <c r="W32" s="230">
        <v>2193.1865964411018</v>
      </c>
      <c r="X32" s="230">
        <v>495.08958332439249</v>
      </c>
      <c r="Y32" s="230">
        <v>95.504943996032793</v>
      </c>
      <c r="Z32" s="230">
        <v>1189.4205870494879</v>
      </c>
      <c r="AA32" s="230">
        <v>1313.50808296335</v>
      </c>
      <c r="AB32" s="230">
        <v>472.97606805632216</v>
      </c>
      <c r="AC32" s="230">
        <v>136.82836962119549</v>
      </c>
      <c r="AD32" s="230">
        <v>534.47481063407804</v>
      </c>
      <c r="AE32" s="230">
        <v>1126.4122478257391</v>
      </c>
      <c r="AF32" s="230">
        <v>216.0488341666578</v>
      </c>
      <c r="AG32" s="230">
        <v>119.26858958068689</v>
      </c>
      <c r="AH32" s="230">
        <v>1190.2550564824089</v>
      </c>
      <c r="AI32" s="230">
        <v>969.95229086639097</v>
      </c>
      <c r="AJ32" s="230">
        <v>29.046470832009</v>
      </c>
      <c r="AK32" s="230">
        <v>293.44890845383446</v>
      </c>
      <c r="AL32" s="230">
        <v>32.563691401466002</v>
      </c>
      <c r="AM32" s="230">
        <v>261.36347238246401</v>
      </c>
      <c r="AN32" s="230">
        <v>32.747123155925998</v>
      </c>
      <c r="AO32" s="230">
        <v>48.956200816676002</v>
      </c>
      <c r="AP32" s="230">
        <v>199.81229796503908</v>
      </c>
      <c r="AQ32" s="230">
        <v>903.44862303506602</v>
      </c>
      <c r="AR32" s="230">
        <v>548.23495313117996</v>
      </c>
      <c r="AS32" s="230">
        <v>427.22239139073702</v>
      </c>
      <c r="AT32" s="230">
        <v>551.35334796746884</v>
      </c>
      <c r="AU32" s="230">
        <f t="shared" si="11"/>
        <v>542.87909432010508</v>
      </c>
      <c r="AV32" s="230">
        <f t="shared" si="12"/>
        <v>2430.2593155244517</v>
      </c>
      <c r="AW32" s="230"/>
      <c r="AX32" s="230">
        <f t="shared" si="41"/>
        <v>1242.9750693342307</v>
      </c>
      <c r="AY32" s="230">
        <f t="shared" si="42"/>
        <v>1169.7782528338173</v>
      </c>
      <c r="AZ32" s="230">
        <f t="shared" si="43"/>
        <v>1476.3681176399184</v>
      </c>
      <c r="BA32" s="230">
        <f t="shared" si="44"/>
        <v>2095.6581208921398</v>
      </c>
      <c r="BB32" s="230">
        <f t="shared" si="37"/>
        <v>3973.2017108110149</v>
      </c>
      <c r="BC32" s="230">
        <f t="shared" si="38"/>
        <v>2457.7873312749457</v>
      </c>
      <c r="BD32" s="230">
        <f t="shared" si="40"/>
        <v>2651.9847280554927</v>
      </c>
      <c r="BE32" s="230">
        <f t="shared" si="45"/>
        <v>1325.0113615537005</v>
      </c>
      <c r="BF32" s="230">
        <f t="shared" si="46"/>
        <v>542.87909432010508</v>
      </c>
      <c r="BV32" s="261"/>
    </row>
    <row r="33" spans="1:87" ht="24" customHeight="1">
      <c r="A33" s="117">
        <v>25</v>
      </c>
      <c r="B33" s="118" t="str">
        <f>IF('1'!A1=1,D33,F33)</f>
        <v>Malta</v>
      </c>
      <c r="C33" s="321"/>
      <c r="D33" s="322" t="s">
        <v>22</v>
      </c>
      <c r="E33" s="323"/>
      <c r="F33" s="371" t="s">
        <v>108</v>
      </c>
      <c r="G33" s="375">
        <v>198.70244938999531</v>
      </c>
      <c r="H33" s="230">
        <v>21.202397895040814</v>
      </c>
      <c r="I33" s="230">
        <v>15.507392696079759</v>
      </c>
      <c r="J33" s="230">
        <v>25.963330533797905</v>
      </c>
      <c r="K33" s="230">
        <v>22.173607731369728</v>
      </c>
      <c r="L33" s="230">
        <v>136.55285263099768</v>
      </c>
      <c r="M33" s="230">
        <v>15.566530128920981</v>
      </c>
      <c r="N33" s="230">
        <v>3.9574379378018296</v>
      </c>
      <c r="O33" s="230">
        <v>115.68176279533924</v>
      </c>
      <c r="P33" s="230">
        <v>123.25417026630073</v>
      </c>
      <c r="Q33" s="230">
        <v>366.99077306688685</v>
      </c>
      <c r="R33" s="230">
        <v>565.26827774960441</v>
      </c>
      <c r="S33" s="230">
        <v>166.85575798145058</v>
      </c>
      <c r="T33" s="230">
        <v>455.51127111345664</v>
      </c>
      <c r="U33" s="230">
        <v>35.440696362918509</v>
      </c>
      <c r="V33" s="230">
        <v>659.97401852384598</v>
      </c>
      <c r="W33" s="230">
        <v>277.12266482778261</v>
      </c>
      <c r="X33" s="230">
        <v>140.74808849058331</v>
      </c>
      <c r="Y33" s="230">
        <v>325.3350698326559</v>
      </c>
      <c r="Z33" s="230">
        <v>21.30846335160523</v>
      </c>
      <c r="AA33" s="230">
        <v>71.614148084132168</v>
      </c>
      <c r="AB33" s="230">
        <v>36.488172621076203</v>
      </c>
      <c r="AC33" s="230">
        <v>67.287078214089888</v>
      </c>
      <c r="AD33" s="230">
        <v>40.386546792724822</v>
      </c>
      <c r="AE33" s="230">
        <v>40.184829368971137</v>
      </c>
      <c r="AF33" s="230">
        <v>521.42527899859101</v>
      </c>
      <c r="AG33" s="230">
        <v>90.341138698231774</v>
      </c>
      <c r="AH33" s="230">
        <v>70.549315729160099</v>
      </c>
      <c r="AI33" s="230">
        <v>39.730166791137101</v>
      </c>
      <c r="AJ33" s="230">
        <v>43.473081262725003</v>
      </c>
      <c r="AK33" s="230">
        <v>15.47764270315065</v>
      </c>
      <c r="AL33" s="230">
        <v>231.78163070143398</v>
      </c>
      <c r="AM33" s="230">
        <v>434.872832005622</v>
      </c>
      <c r="AN33" s="230">
        <v>472.50808431178007</v>
      </c>
      <c r="AO33" s="230">
        <v>1057.667673208384</v>
      </c>
      <c r="AP33" s="230">
        <v>600.51234658819203</v>
      </c>
      <c r="AQ33" s="230">
        <v>702.05623621401003</v>
      </c>
      <c r="AR33" s="230">
        <v>59.6581909522872</v>
      </c>
      <c r="AS33" s="230">
        <v>636.64955825216339</v>
      </c>
      <c r="AT33" s="230">
        <v>816.65834316281803</v>
      </c>
      <c r="AU33" s="230">
        <f t="shared" si="11"/>
        <v>2565.5609361139782</v>
      </c>
      <c r="AV33" s="230">
        <f t="shared" si="12"/>
        <v>2215.022328581279</v>
      </c>
      <c r="AW33" s="230"/>
      <c r="AX33" s="230">
        <f>G33+H33+I33+J33</f>
        <v>261.37557051491376</v>
      </c>
      <c r="AY33" s="230">
        <f>K33+L33+M33+N33</f>
        <v>178.25042842909022</v>
      </c>
      <c r="AZ33" s="230">
        <f>O33+P33+Q33+R33</f>
        <v>1171.1949838781311</v>
      </c>
      <c r="BA33" s="230">
        <f>S33+T33+U33+V33</f>
        <v>1317.7817439816718</v>
      </c>
      <c r="BB33" s="230">
        <f>W33+X33+Y33+Z33</f>
        <v>764.5142865026271</v>
      </c>
      <c r="BC33" s="230">
        <f>AA33+AB33+AC33+AD33</f>
        <v>215.77594571202309</v>
      </c>
      <c r="BD33" s="230">
        <f t="shared" si="40"/>
        <v>722.50056279495402</v>
      </c>
      <c r="BE33" s="230">
        <f>AI33+AJ33+AK33+AL33</f>
        <v>330.46252145844676</v>
      </c>
      <c r="BF33" s="230">
        <f>AM33+AN33+AO33+AP33</f>
        <v>2565.5609361139782</v>
      </c>
      <c r="BH33" s="461"/>
      <c r="BI33" s="461"/>
      <c r="BJ33" s="461"/>
      <c r="BK33" s="461"/>
      <c r="BL33" s="461"/>
      <c r="BM33" s="461"/>
      <c r="BN33" s="461"/>
      <c r="BO33" s="461"/>
      <c r="BP33" s="120"/>
      <c r="BQ33" s="399"/>
      <c r="BR33" s="399"/>
      <c r="BS33" s="399"/>
      <c r="BT33" s="163" t="s">
        <v>337</v>
      </c>
      <c r="BU33" s="163" t="s">
        <v>338</v>
      </c>
      <c r="BV33" s="163"/>
      <c r="BX33" s="383" t="s">
        <v>286</v>
      </c>
      <c r="BY33" s="382" t="s">
        <v>287</v>
      </c>
      <c r="CA33" s="383" t="s">
        <v>289</v>
      </c>
      <c r="CB33" s="382" t="s">
        <v>288</v>
      </c>
    </row>
    <row r="34" spans="1:87" ht="24" customHeight="1">
      <c r="A34" s="117">
        <v>26</v>
      </c>
      <c r="B34" s="118" t="str">
        <f>IF('1'!A1=1,D34,F34)</f>
        <v>Finland</v>
      </c>
      <c r="C34" s="321"/>
      <c r="D34" s="322" t="s">
        <v>32</v>
      </c>
      <c r="E34" s="323"/>
      <c r="F34" s="371" t="s">
        <v>106</v>
      </c>
      <c r="G34" s="375">
        <v>125.4564338088453</v>
      </c>
      <c r="H34" s="230">
        <v>154.6971064467848</v>
      </c>
      <c r="I34" s="230">
        <v>226.26553464796319</v>
      </c>
      <c r="J34" s="230">
        <v>191.9153307660236</v>
      </c>
      <c r="K34" s="230">
        <v>202.59279342426919</v>
      </c>
      <c r="L34" s="230">
        <v>241.34473971642581</v>
      </c>
      <c r="M34" s="230">
        <v>207.67562777433318</v>
      </c>
      <c r="N34" s="230">
        <v>193.1955941843857</v>
      </c>
      <c r="O34" s="230">
        <v>220.15942101244428</v>
      </c>
      <c r="P34" s="230">
        <v>293.41901744799196</v>
      </c>
      <c r="Q34" s="230">
        <v>312.2453883723897</v>
      </c>
      <c r="R34" s="230">
        <v>287.62966722565739</v>
      </c>
      <c r="S34" s="230">
        <v>330.29496988271956</v>
      </c>
      <c r="T34" s="230">
        <v>327.85495939649059</v>
      </c>
      <c r="U34" s="230">
        <v>377.3956962809832</v>
      </c>
      <c r="V34" s="230">
        <v>332.2475430788819</v>
      </c>
      <c r="W34" s="230">
        <v>287.2576329957613</v>
      </c>
      <c r="X34" s="230">
        <v>283.10445268090217</v>
      </c>
      <c r="Y34" s="230">
        <v>270.48378440761127</v>
      </c>
      <c r="Z34" s="230">
        <v>269.02453266644056</v>
      </c>
      <c r="AA34" s="230">
        <v>290.62627667572889</v>
      </c>
      <c r="AB34" s="230">
        <v>514.74405926313398</v>
      </c>
      <c r="AC34" s="230">
        <v>320.97841146202779</v>
      </c>
      <c r="AD34" s="230">
        <v>276.13278906747553</v>
      </c>
      <c r="AE34" s="230">
        <v>422.45316816439868</v>
      </c>
      <c r="AF34" s="230">
        <v>571.91251526315205</v>
      </c>
      <c r="AG34" s="230">
        <v>617.06308216627497</v>
      </c>
      <c r="AH34" s="230">
        <v>1231.324780926476</v>
      </c>
      <c r="AI34" s="230">
        <v>665.04829252998593</v>
      </c>
      <c r="AJ34" s="230">
        <v>408.08082245971696</v>
      </c>
      <c r="AK34" s="230">
        <v>326.8443652139477</v>
      </c>
      <c r="AL34" s="230">
        <v>434.31935637110001</v>
      </c>
      <c r="AM34" s="230">
        <v>390.89952896313605</v>
      </c>
      <c r="AN34" s="230">
        <v>332.41919315575399</v>
      </c>
      <c r="AO34" s="230">
        <v>285.87636561958601</v>
      </c>
      <c r="AP34" s="230">
        <v>568.93832909032494</v>
      </c>
      <c r="AQ34" s="230">
        <v>398.54162999540029</v>
      </c>
      <c r="AR34" s="230">
        <v>417.40159075842303</v>
      </c>
      <c r="AS34" s="230">
        <v>391.22791717578104</v>
      </c>
      <c r="AT34" s="230">
        <v>568.42587891095195</v>
      </c>
      <c r="AU34" s="230">
        <f t="shared" si="11"/>
        <v>1578.133416828801</v>
      </c>
      <c r="AV34" s="230">
        <f t="shared" si="12"/>
        <v>1775.5970168405563</v>
      </c>
      <c r="AW34" s="230"/>
      <c r="AX34" s="230">
        <f t="shared" si="41"/>
        <v>698.3344056696169</v>
      </c>
      <c r="AY34" s="230">
        <f t="shared" si="42"/>
        <v>844.80875509941393</v>
      </c>
      <c r="AZ34" s="230">
        <f t="shared" si="43"/>
        <v>1113.4534940584833</v>
      </c>
      <c r="BA34" s="230">
        <f t="shared" si="44"/>
        <v>1367.7931686390752</v>
      </c>
      <c r="BB34" s="230">
        <f>W34+X34+Y34+Z34</f>
        <v>1109.8704027507154</v>
      </c>
      <c r="BC34" s="230">
        <f>AA34+AB34+AC34+AD34</f>
        <v>1402.4815364683664</v>
      </c>
      <c r="BD34" s="230">
        <f t="shared" ref="BD34" si="47">AE34+AF34+AG34+AH34</f>
        <v>2842.7535465203018</v>
      </c>
      <c r="BE34" s="230">
        <f t="shared" si="45"/>
        <v>1834.2928365747505</v>
      </c>
      <c r="BF34" s="230">
        <f t="shared" si="46"/>
        <v>1578.133416828801</v>
      </c>
      <c r="BV34" s="261"/>
    </row>
    <row r="35" spans="1:87" ht="24" customHeight="1">
      <c r="A35" s="117">
        <v>27</v>
      </c>
      <c r="B35" s="118" t="str">
        <f>IF('1'!A1=1,D35,F35)</f>
        <v>Luxembourg</v>
      </c>
      <c r="C35" s="321"/>
      <c r="D35" s="323" t="s">
        <v>21</v>
      </c>
      <c r="E35" s="323"/>
      <c r="F35" s="371" t="s">
        <v>110</v>
      </c>
      <c r="G35" s="375">
        <v>35.791104105514805</v>
      </c>
      <c r="H35" s="230">
        <v>30.418614029580333</v>
      </c>
      <c r="I35" s="230">
        <v>27.608843107884617</v>
      </c>
      <c r="J35" s="230">
        <v>33.03424789023201</v>
      </c>
      <c r="K35" s="230">
        <v>25.601242972743631</v>
      </c>
      <c r="L35" s="230">
        <v>32.954576856894398</v>
      </c>
      <c r="M35" s="230">
        <v>38.594553485836357</v>
      </c>
      <c r="N35" s="230">
        <v>32.966389957850708</v>
      </c>
      <c r="O35" s="230">
        <v>44.430241953480902</v>
      </c>
      <c r="P35" s="230">
        <v>51.184375880174002</v>
      </c>
      <c r="Q35" s="230">
        <v>56.662836465347297</v>
      </c>
      <c r="R35" s="230">
        <v>40.495303539990047</v>
      </c>
      <c r="S35" s="230">
        <v>45.828099834416903</v>
      </c>
      <c r="T35" s="230">
        <v>44.999208875361802</v>
      </c>
      <c r="U35" s="230">
        <v>53.774703391414604</v>
      </c>
      <c r="V35" s="230">
        <v>53.205126934532444</v>
      </c>
      <c r="W35" s="230">
        <v>63.5757624809996</v>
      </c>
      <c r="X35" s="230">
        <v>70.824319060255306</v>
      </c>
      <c r="Y35" s="230">
        <v>105.24529098732501</v>
      </c>
      <c r="Z35" s="230">
        <v>265.57601126895071</v>
      </c>
      <c r="AA35" s="230">
        <v>113.7168047700124</v>
      </c>
      <c r="AB35" s="230">
        <v>49.858967247253759</v>
      </c>
      <c r="AC35" s="230">
        <v>181.47790025878351</v>
      </c>
      <c r="AD35" s="230">
        <v>122.6495750022746</v>
      </c>
      <c r="AE35" s="230">
        <v>95.203332660929306</v>
      </c>
      <c r="AF35" s="230">
        <v>104.2884074660677</v>
      </c>
      <c r="AG35" s="230">
        <v>108.2663942283508</v>
      </c>
      <c r="AH35" s="230">
        <v>119.3842403157484</v>
      </c>
      <c r="AI35" s="230">
        <v>94.990841291205598</v>
      </c>
      <c r="AJ35" s="230">
        <v>81.736091268376001</v>
      </c>
      <c r="AK35" s="230">
        <v>82.96453721823049</v>
      </c>
      <c r="AL35" s="230">
        <v>22.619949644374003</v>
      </c>
      <c r="AM35" s="230">
        <v>54.311871951232007</v>
      </c>
      <c r="AN35" s="230">
        <v>26.333839838818001</v>
      </c>
      <c r="AO35" s="230">
        <v>28.826692411624002</v>
      </c>
      <c r="AP35" s="230">
        <v>15.288228442916001</v>
      </c>
      <c r="AQ35" s="230">
        <v>13.05405000775044</v>
      </c>
      <c r="AR35" s="230">
        <v>40.061407929497804</v>
      </c>
      <c r="AS35" s="230">
        <v>58.019818615995234</v>
      </c>
      <c r="AT35" s="230">
        <v>94.488315607203731</v>
      </c>
      <c r="AU35" s="230">
        <f t="shared" si="11"/>
        <v>124.76063264459</v>
      </c>
      <c r="AV35" s="230">
        <f t="shared" si="12"/>
        <v>205.6235921604472</v>
      </c>
      <c r="AW35" s="230"/>
      <c r="AX35" s="230">
        <f t="shared" si="16"/>
        <v>126.85280913321175</v>
      </c>
      <c r="AY35" s="230">
        <f t="shared" si="17"/>
        <v>130.11676327332509</v>
      </c>
      <c r="AZ35" s="230">
        <f t="shared" si="18"/>
        <v>192.77275783899228</v>
      </c>
      <c r="BA35" s="230">
        <f t="shared" si="19"/>
        <v>197.80713903572575</v>
      </c>
      <c r="BB35" s="230">
        <f t="shared" ref="BB35" si="48">W35+X35+Y35+Z35</f>
        <v>505.22138379753062</v>
      </c>
      <c r="BC35" s="230">
        <f t="shared" ref="BC35" si="49">AA35+AB35+AC35+AD35</f>
        <v>467.70324727832428</v>
      </c>
      <c r="BD35" s="230">
        <f t="shared" si="39"/>
        <v>427.14237467109621</v>
      </c>
      <c r="BE35" s="230">
        <f t="shared" si="10"/>
        <v>282.31141942218608</v>
      </c>
      <c r="BF35" s="230">
        <f t="shared" si="9"/>
        <v>124.76063264459</v>
      </c>
      <c r="BH35" s="461"/>
      <c r="BI35" s="461"/>
      <c r="BJ35" s="461"/>
      <c r="BK35" s="461"/>
      <c r="BL35" s="461"/>
      <c r="BM35" s="461"/>
      <c r="BN35" s="461"/>
      <c r="BO35" s="461"/>
      <c r="BP35" s="120"/>
      <c r="BQ35" s="399"/>
      <c r="BR35" s="399"/>
      <c r="BS35" s="399"/>
      <c r="BT35" s="399"/>
      <c r="BU35" s="399"/>
      <c r="BV35" s="400" t="s">
        <v>153</v>
      </c>
    </row>
    <row r="36" spans="1:87" ht="44.4" customHeight="1">
      <c r="A36" s="238"/>
      <c r="B36" s="265" t="str">
        <f>IF('1'!A1=1,D36,F36)</f>
        <v>Reference: United Kingdom of Great Britain and Northern Ireland</v>
      </c>
      <c r="C36" s="411"/>
      <c r="D36" s="412" t="s">
        <v>224</v>
      </c>
      <c r="E36" s="412"/>
      <c r="F36" s="413" t="s">
        <v>225</v>
      </c>
      <c r="G36" s="443">
        <v>2008.1709527142509</v>
      </c>
      <c r="H36" s="442">
        <v>1459.198818704109</v>
      </c>
      <c r="I36" s="442">
        <v>1724.9514525048892</v>
      </c>
      <c r="J36" s="442">
        <v>1875.380271673703</v>
      </c>
      <c r="K36" s="442">
        <v>1888.5927790791711</v>
      </c>
      <c r="L36" s="442">
        <v>1882.8880535698761</v>
      </c>
      <c r="M36" s="442">
        <v>1613.0681195258421</v>
      </c>
      <c r="N36" s="442">
        <v>1881.6061422149651</v>
      </c>
      <c r="O36" s="442">
        <v>2995.6489244573822</v>
      </c>
      <c r="P36" s="442">
        <v>3529.1134664702899</v>
      </c>
      <c r="Q36" s="442">
        <v>1960.7558781921211</v>
      </c>
      <c r="R36" s="442">
        <v>3242.3472085806388</v>
      </c>
      <c r="S36" s="442">
        <v>3739.6046317776136</v>
      </c>
      <c r="T36" s="442">
        <v>3004.0358792621992</v>
      </c>
      <c r="U36" s="442">
        <v>3531.2245424324096</v>
      </c>
      <c r="V36" s="442">
        <v>4342.7312787068904</v>
      </c>
      <c r="W36" s="442">
        <v>3768.6337491131799</v>
      </c>
      <c r="X36" s="442">
        <v>4586.3859875032203</v>
      </c>
      <c r="Y36" s="442">
        <v>2992.1443574100499</v>
      </c>
      <c r="Z36" s="442">
        <v>3464.6897264006898</v>
      </c>
      <c r="AA36" s="442">
        <v>3447.4576076298072</v>
      </c>
      <c r="AB36" s="442">
        <v>2526.5113653684821</v>
      </c>
      <c r="AC36" s="442">
        <v>4472.5792218238003</v>
      </c>
      <c r="AD36" s="442">
        <v>5447.7155006993999</v>
      </c>
      <c r="AE36" s="442">
        <v>5403.5819922976198</v>
      </c>
      <c r="AF36" s="442">
        <v>6915.6124749504197</v>
      </c>
      <c r="AG36" s="442">
        <v>6961.7450596415492</v>
      </c>
      <c r="AH36" s="442">
        <v>7456.4277395929103</v>
      </c>
      <c r="AI36" s="442">
        <v>4075.9750079965115</v>
      </c>
      <c r="AJ36" s="442">
        <v>973.55003520669197</v>
      </c>
      <c r="AK36" s="442">
        <v>2052.9868455163432</v>
      </c>
      <c r="AL36" s="442">
        <v>4634.3532721625779</v>
      </c>
      <c r="AM36" s="442">
        <v>3047.3140265722882</v>
      </c>
      <c r="AN36" s="442">
        <v>2841.1184784170664</v>
      </c>
      <c r="AO36" s="442">
        <v>3314.0315175542701</v>
      </c>
      <c r="AP36" s="442">
        <v>3820.9838834192096</v>
      </c>
      <c r="AQ36" s="442">
        <v>4547.7232648730387</v>
      </c>
      <c r="AR36" s="442">
        <v>4247.6839287491703</v>
      </c>
      <c r="AS36" s="442">
        <v>5634.1484934051405</v>
      </c>
      <c r="AT36" s="442">
        <v>8499.2924043296407</v>
      </c>
      <c r="AU36" s="442">
        <f t="shared" si="11"/>
        <v>13023.447905962832</v>
      </c>
      <c r="AV36" s="442">
        <f t="shared" si="12"/>
        <v>22928.848091356991</v>
      </c>
      <c r="AW36" s="227"/>
      <c r="AX36" s="442">
        <f t="shared" si="16"/>
        <v>7067.7014955969516</v>
      </c>
      <c r="AY36" s="442">
        <f t="shared" si="17"/>
        <v>7266.1550943898546</v>
      </c>
      <c r="AZ36" s="442">
        <f t="shared" si="18"/>
        <v>11727.865477700432</v>
      </c>
      <c r="BA36" s="442">
        <f t="shared" si="19"/>
        <v>14617.596332179113</v>
      </c>
      <c r="BB36" s="442">
        <f t="shared" ref="BB36" si="50">W36+X36+Y36+Z36</f>
        <v>14811.853820427139</v>
      </c>
      <c r="BC36" s="442">
        <f t="shared" ref="BC36" si="51">AA36+AB36+AC36+AD36</f>
        <v>15894.263695521489</v>
      </c>
      <c r="BD36" s="442">
        <f t="shared" ref="BD36" si="52">AE36+AF36+AG36+AH36</f>
        <v>26737.367266482499</v>
      </c>
      <c r="BE36" s="442">
        <f t="shared" si="10"/>
        <v>11736.865160882124</v>
      </c>
      <c r="BF36" s="442">
        <f t="shared" si="9"/>
        <v>13023.447905962832</v>
      </c>
    </row>
    <row r="37" spans="1:87" ht="16.95" customHeight="1">
      <c r="A37" s="104" t="str">
        <f>IF('1'!$A$1=1,C37,E37)</f>
        <v>* According to State Statistics Service of Ukraine data.</v>
      </c>
      <c r="B37" s="126"/>
      <c r="C37" s="182" t="s">
        <v>178</v>
      </c>
      <c r="D37" s="185"/>
      <c r="E37" s="183" t="s">
        <v>186</v>
      </c>
      <c r="F37" s="184"/>
      <c r="BV37" s="261"/>
    </row>
    <row r="38" spans="1:87" ht="13.2" customHeight="1">
      <c r="A38" s="102" t="str">
        <f>IF('1'!A1=1,C38,E38)</f>
        <v>Notes:</v>
      </c>
      <c r="B38" s="121"/>
      <c r="C38" s="122" t="s">
        <v>183</v>
      </c>
      <c r="D38" s="123"/>
      <c r="E38" s="124" t="s">
        <v>184</v>
      </c>
      <c r="F38" s="123"/>
      <c r="BV38" s="261"/>
      <c r="CA38" s="383" t="s">
        <v>155</v>
      </c>
      <c r="CB38" s="382" t="s">
        <v>156</v>
      </c>
    </row>
    <row r="39" spans="1:87" s="131" customFormat="1">
      <c r="A39" s="104" t="str">
        <f>IF('1'!A1=1,C39,E39)</f>
        <v>Since 2014, data exclude the temporarily occupied by the russian federation territories of Ukraine.</v>
      </c>
      <c r="B39" s="127"/>
      <c r="C39" s="325" t="s">
        <v>347</v>
      </c>
      <c r="D39" s="326"/>
      <c r="E39" s="360" t="s">
        <v>348</v>
      </c>
      <c r="F39" s="326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7"/>
      <c r="AX39" s="130"/>
      <c r="AY39" s="130"/>
      <c r="AZ39" s="130"/>
      <c r="BA39" s="130"/>
      <c r="BB39" s="130"/>
      <c r="BC39" s="130"/>
      <c r="BD39" s="130"/>
      <c r="BE39" s="130"/>
      <c r="BF39" s="130"/>
      <c r="BG39" s="462"/>
      <c r="BH39" s="462"/>
      <c r="BI39" s="462"/>
      <c r="BJ39" s="462"/>
      <c r="BK39" s="462"/>
      <c r="BL39" s="462"/>
      <c r="BM39" s="462"/>
      <c r="BN39" s="462"/>
      <c r="BO39" s="462"/>
      <c r="BP39" s="303"/>
      <c r="BQ39" s="401"/>
      <c r="BR39" s="401"/>
      <c r="BS39" s="401"/>
      <c r="BT39" s="401"/>
      <c r="BU39" s="401"/>
      <c r="BV39" s="309"/>
      <c r="BW39" s="402"/>
      <c r="BX39" s="380"/>
      <c r="BY39" s="380"/>
      <c r="BZ39" s="380"/>
      <c r="CA39" s="380"/>
      <c r="CB39" s="380"/>
      <c r="CC39" s="380"/>
      <c r="CD39" s="132"/>
      <c r="CE39" s="132"/>
      <c r="CF39" s="132"/>
      <c r="CG39" s="132"/>
      <c r="CH39" s="132"/>
      <c r="CI39" s="243"/>
    </row>
    <row r="40" spans="1:87" s="109" customFormat="1" ht="19.2" customHeight="1">
      <c r="A40" s="215" t="str">
        <f>IF('1'!$A$1=1,C40,F40)</f>
        <v xml:space="preserve"> **The Union currently counts 27 EU countries. The United Kingdom of Great Britain and Northern Ireland withdrew from the European Union on 31 January 2020.</v>
      </c>
      <c r="C40" s="328" t="s">
        <v>226</v>
      </c>
      <c r="D40" s="329"/>
      <c r="E40" s="328"/>
      <c r="F40" s="328" t="s">
        <v>245</v>
      </c>
      <c r="BG40" s="202"/>
      <c r="BH40" s="202"/>
      <c r="BI40" s="202"/>
      <c r="BJ40" s="202"/>
      <c r="BK40" s="202"/>
      <c r="BL40" s="202"/>
      <c r="BM40" s="202"/>
      <c r="BN40" s="202"/>
      <c r="BO40" s="202"/>
      <c r="BP40" s="111"/>
      <c r="BQ40" s="261"/>
      <c r="BR40" s="261"/>
      <c r="BS40" s="261"/>
      <c r="BT40" s="261"/>
      <c r="BU40" s="261"/>
      <c r="BV40" s="261"/>
      <c r="BW40" s="403"/>
      <c r="BX40" s="381"/>
      <c r="BY40" s="381"/>
      <c r="BZ40" s="381"/>
      <c r="CA40" s="381"/>
      <c r="CB40" s="381"/>
      <c r="CC40" s="381"/>
      <c r="CD40" s="111"/>
      <c r="CE40" s="111"/>
      <c r="CF40" s="111"/>
      <c r="CG40" s="111"/>
      <c r="CH40" s="111"/>
      <c r="CI40" s="202"/>
    </row>
    <row r="41" spans="1:87">
      <c r="A41" s="104" t="str">
        <f>IF('1'!$A$1=1,C41,E41)</f>
        <v xml:space="preserve"> In some cases, the sum of the components may not be equal to the result due to rounding. </v>
      </c>
      <c r="C41" s="326" t="s">
        <v>244</v>
      </c>
      <c r="D41" s="326"/>
      <c r="E41" s="326" t="s">
        <v>246</v>
      </c>
      <c r="F41" s="326"/>
    </row>
    <row r="44" spans="1:87">
      <c r="A44" s="317"/>
    </row>
    <row r="47" spans="1:87">
      <c r="S47" s="104">
        <f>12/1</f>
        <v>12</v>
      </c>
    </row>
    <row r="64" spans="2:6">
      <c r="B64" s="125"/>
      <c r="C64" s="125"/>
      <c r="D64" s="125"/>
      <c r="E64" s="125"/>
      <c r="F64" s="125"/>
    </row>
    <row r="66" spans="7:58"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472"/>
      <c r="AX66" s="108"/>
      <c r="AY66" s="108"/>
      <c r="AZ66" s="108"/>
      <c r="BA66" s="108"/>
      <c r="BB66" s="108"/>
      <c r="BC66" s="108"/>
      <c r="BD66" s="108"/>
      <c r="BE66" s="108"/>
      <c r="BF66" s="108"/>
    </row>
  </sheetData>
  <mergeCells count="24">
    <mergeCell ref="AM5:AP5"/>
    <mergeCell ref="AI5:AL5"/>
    <mergeCell ref="A5:A6"/>
    <mergeCell ref="B5:B6"/>
    <mergeCell ref="C5:C6"/>
    <mergeCell ref="D5:D6"/>
    <mergeCell ref="E5:E6"/>
    <mergeCell ref="F5:F6"/>
    <mergeCell ref="S5:V5"/>
    <mergeCell ref="W5:Z5"/>
    <mergeCell ref="AA5:AD5"/>
    <mergeCell ref="AE5:AH5"/>
    <mergeCell ref="AU5:AU6"/>
    <mergeCell ref="AV5:AV6"/>
    <mergeCell ref="AQ5:AT5"/>
    <mergeCell ref="BF5:BF6"/>
    <mergeCell ref="BA5:BA6"/>
    <mergeCell ref="BE5:BE6"/>
    <mergeCell ref="BB5:BB6"/>
    <mergeCell ref="BC5:BC6"/>
    <mergeCell ref="BD5:BD6"/>
    <mergeCell ref="AX5:AX6"/>
    <mergeCell ref="AY5:AY6"/>
    <mergeCell ref="AZ5:AZ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9685039370078741" top="0.6692913385826772" bottom="0.6692913385826772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BO47"/>
  <sheetViews>
    <sheetView workbookViewId="0">
      <selection activeCell="Y12" sqref="Y12"/>
    </sheetView>
  </sheetViews>
  <sheetFormatPr defaultColWidth="8" defaultRowHeight="13.2" outlineLevelCol="2"/>
  <cols>
    <col min="1" max="1" width="5.44140625" style="14" customWidth="1"/>
    <col min="2" max="2" width="21.88671875" style="14" customWidth="1"/>
    <col min="3" max="3" width="5.109375" style="14" hidden="1" customWidth="1" outlineLevel="2"/>
    <col min="4" max="4" width="19.33203125" style="14" hidden="1" customWidth="1" outlineLevel="2"/>
    <col min="5" max="5" width="5.33203125" style="14" hidden="1" customWidth="1" outlineLevel="2"/>
    <col min="6" max="6" width="15.5546875" style="14" hidden="1" customWidth="1" outlineLevel="2"/>
    <col min="7" max="7" width="6.88671875" style="14" hidden="1" customWidth="1" outlineLevel="1" collapsed="1"/>
    <col min="8" max="8" width="6.6640625" style="14" hidden="1" customWidth="1" outlineLevel="1"/>
    <col min="9" max="9" width="7.5546875" style="14" hidden="1" customWidth="1" outlineLevel="1"/>
    <col min="10" max="10" width="7" style="14" hidden="1" customWidth="1" outlineLevel="1"/>
    <col min="11" max="11" width="6.5546875" style="14" hidden="1" customWidth="1" outlineLevel="1"/>
    <col min="12" max="12" width="6.44140625" style="14" hidden="1" customWidth="1" outlineLevel="1"/>
    <col min="13" max="13" width="6.5546875" style="14" hidden="1" customWidth="1" outlineLevel="1"/>
    <col min="14" max="14" width="7.44140625" style="14" hidden="1" customWidth="1" outlineLevel="1"/>
    <col min="15" max="15" width="6.44140625" style="14" hidden="1" customWidth="1" outlineLevel="1"/>
    <col min="16" max="16" width="6.5546875" style="14" hidden="1" customWidth="1" outlineLevel="1"/>
    <col min="17" max="17" width="7.109375" style="14" hidden="1" customWidth="1" outlineLevel="1"/>
    <col min="18" max="18" width="6.44140625" style="14" hidden="1" customWidth="1" outlineLevel="1"/>
    <col min="19" max="19" width="5.6640625" style="14" customWidth="1" collapsed="1"/>
    <col min="20" max="34" width="5.6640625" style="14" customWidth="1"/>
    <col min="35" max="36" width="6.33203125" style="14" customWidth="1"/>
    <col min="37" max="44" width="6.6640625" style="14" customWidth="1"/>
    <col min="45" max="45" width="6.44140625" style="14" customWidth="1"/>
    <col min="46" max="48" width="6.6640625" style="14" customWidth="1"/>
    <col min="49" max="16384" width="8" style="14"/>
  </cols>
  <sheetData>
    <row r="1" spans="1:67" ht="13.8">
      <c r="A1" s="88" t="str">
        <f>IF('1'!A1=1,"до змісту","to title")</f>
        <v>to title</v>
      </c>
      <c r="AG1" s="90"/>
      <c r="AH1" s="90"/>
      <c r="AI1" s="90"/>
      <c r="AJ1" s="90"/>
      <c r="AK1" s="32"/>
    </row>
    <row r="2" spans="1:67" s="32" customFormat="1" ht="13.8">
      <c r="A2" s="32" t="str">
        <f>IF('1'!A1=1,"1.2 Динаміка імпорту товарів у розрізі країн ЄС*","1.2 Dynamics of Goods Imports by EU country*")</f>
        <v>1.2 Dynamics of Goods Imports by EU country*</v>
      </c>
    </row>
    <row r="3" spans="1:67" ht="14.25" customHeight="1">
      <c r="A3" s="34" t="str">
        <f>IF('1'!$A$1=1,"(відповідно до КПБ6)","(according to BPM6 methodology)")</f>
        <v>(according to BPM6 methodology)</v>
      </c>
      <c r="B3" s="35"/>
      <c r="C3" s="35"/>
      <c r="D3" s="35"/>
      <c r="E3" s="35"/>
      <c r="F3" s="35"/>
      <c r="G3" s="35"/>
      <c r="H3" s="35"/>
      <c r="I3" s="35"/>
      <c r="J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</row>
    <row r="4" spans="1:67" ht="14.25" customHeight="1">
      <c r="A4" s="36" t="str">
        <f>IF('1'!$A$1=1,"Млн.дол.США","Million USD")</f>
        <v>Million USD</v>
      </c>
      <c r="G4" s="35"/>
      <c r="H4" s="35"/>
      <c r="I4" s="35"/>
      <c r="J4" s="35"/>
      <c r="Y4" s="35"/>
      <c r="Z4" s="35"/>
      <c r="AA4" s="67"/>
      <c r="AB4" s="68"/>
      <c r="AC4" s="35"/>
      <c r="AD4" s="35"/>
      <c r="AE4" s="35"/>
      <c r="AF4" s="35"/>
      <c r="AG4" s="35"/>
      <c r="AH4" s="35"/>
      <c r="AI4" s="35"/>
      <c r="AJ4" s="35"/>
      <c r="AK4" s="22" t="str">
        <f>IF('1'!A1=1," у % до відповідного періоду минулого року","Index on values on a year-on-year basis in %")</f>
        <v>Index on values on a year-on-year basis in %</v>
      </c>
      <c r="AL4" s="22"/>
      <c r="AM4" s="22"/>
      <c r="AN4" s="22"/>
      <c r="AP4" s="22"/>
      <c r="AQ4" s="22"/>
      <c r="AR4" s="22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</row>
    <row r="5" spans="1:67" ht="19.5" customHeight="1">
      <c r="A5" s="502" t="str">
        <f>IF('1'!A1=1,C5,E5)</f>
        <v>Rank</v>
      </c>
      <c r="B5" s="510" t="str">
        <f>IF('1'!A1=1,D5,F5)</f>
        <v>Countries</v>
      </c>
      <c r="C5" s="504" t="s">
        <v>71</v>
      </c>
      <c r="D5" s="506" t="s">
        <v>7</v>
      </c>
      <c r="E5" s="504" t="s">
        <v>79</v>
      </c>
      <c r="F5" s="506" t="s">
        <v>80</v>
      </c>
      <c r="G5" s="2">
        <v>2010</v>
      </c>
      <c r="H5" s="2"/>
      <c r="I5" s="2"/>
      <c r="J5" s="3"/>
      <c r="K5" s="2">
        <v>2011</v>
      </c>
      <c r="L5" s="2"/>
      <c r="M5" s="2"/>
      <c r="N5" s="3"/>
      <c r="O5" s="2">
        <v>2012</v>
      </c>
      <c r="P5" s="2"/>
      <c r="Q5" s="2"/>
      <c r="R5" s="3"/>
      <c r="S5" s="4">
        <v>2013</v>
      </c>
      <c r="T5" s="2"/>
      <c r="U5" s="2"/>
      <c r="V5" s="3"/>
      <c r="W5" s="4">
        <v>2014</v>
      </c>
      <c r="X5" s="2"/>
      <c r="Y5" s="2"/>
      <c r="Z5" s="3"/>
      <c r="AA5" s="4">
        <v>2015</v>
      </c>
      <c r="AB5" s="2"/>
      <c r="AC5" s="2"/>
      <c r="AD5" s="2"/>
      <c r="AE5" s="4">
        <v>2016</v>
      </c>
      <c r="AF5" s="3"/>
      <c r="AG5" s="3"/>
      <c r="AH5" s="3"/>
      <c r="AI5" s="80">
        <v>2015</v>
      </c>
      <c r="AJ5" s="80">
        <v>2016</v>
      </c>
      <c r="AK5" s="5">
        <v>2014</v>
      </c>
      <c r="AL5" s="6"/>
      <c r="AM5" s="6"/>
      <c r="AN5" s="6"/>
      <c r="AO5" s="5">
        <v>2015</v>
      </c>
      <c r="AP5" s="6"/>
      <c r="AQ5" s="6"/>
      <c r="AR5" s="63"/>
      <c r="AS5" s="65">
        <v>2016</v>
      </c>
      <c r="AT5" s="66"/>
      <c r="AU5" s="66"/>
      <c r="AV5" s="66"/>
      <c r="AW5" s="47"/>
    </row>
    <row r="6" spans="1:67" ht="27" customHeight="1">
      <c r="A6" s="503"/>
      <c r="B6" s="511"/>
      <c r="C6" s="505"/>
      <c r="D6" s="507"/>
      <c r="E6" s="505"/>
      <c r="F6" s="507"/>
      <c r="G6" s="1" t="s">
        <v>111</v>
      </c>
      <c r="H6" s="1" t="s">
        <v>76</v>
      </c>
      <c r="I6" s="1" t="s">
        <v>112</v>
      </c>
      <c r="J6" s="1" t="s">
        <v>78</v>
      </c>
      <c r="K6" s="1" t="s">
        <v>111</v>
      </c>
      <c r="L6" s="1" t="s">
        <v>76</v>
      </c>
      <c r="M6" s="1" t="s">
        <v>112</v>
      </c>
      <c r="N6" s="1" t="s">
        <v>78</v>
      </c>
      <c r="O6" s="1" t="s">
        <v>111</v>
      </c>
      <c r="P6" s="1" t="s">
        <v>76</v>
      </c>
      <c r="Q6" s="1" t="s">
        <v>112</v>
      </c>
      <c r="R6" s="1" t="s">
        <v>78</v>
      </c>
      <c r="S6" s="1" t="s">
        <v>111</v>
      </c>
      <c r="T6" s="1" t="s">
        <v>76</v>
      </c>
      <c r="U6" s="1" t="s">
        <v>112</v>
      </c>
      <c r="V6" s="1" t="s">
        <v>78</v>
      </c>
      <c r="W6" s="1" t="s">
        <v>111</v>
      </c>
      <c r="X6" s="1" t="s">
        <v>76</v>
      </c>
      <c r="Y6" s="1" t="s">
        <v>112</v>
      </c>
      <c r="Z6" s="1" t="s">
        <v>78</v>
      </c>
      <c r="AA6" s="1" t="s">
        <v>111</v>
      </c>
      <c r="AB6" s="1" t="s">
        <v>76</v>
      </c>
      <c r="AC6" s="1" t="s">
        <v>112</v>
      </c>
      <c r="AD6" s="1" t="s">
        <v>78</v>
      </c>
      <c r="AE6" s="41" t="s">
        <v>111</v>
      </c>
      <c r="AF6" s="41" t="s">
        <v>76</v>
      </c>
      <c r="AG6" s="1" t="s">
        <v>112</v>
      </c>
      <c r="AH6" s="1" t="s">
        <v>78</v>
      </c>
      <c r="AI6" s="508" t="s">
        <v>163</v>
      </c>
      <c r="AJ6" s="509"/>
      <c r="AK6" s="7" t="s">
        <v>75</v>
      </c>
      <c r="AL6" s="7" t="s">
        <v>76</v>
      </c>
      <c r="AM6" s="7" t="s">
        <v>77</v>
      </c>
      <c r="AN6" s="7" t="s">
        <v>78</v>
      </c>
      <c r="AO6" s="7" t="s">
        <v>75</v>
      </c>
      <c r="AP6" s="7" t="s">
        <v>76</v>
      </c>
      <c r="AQ6" s="7" t="s">
        <v>77</v>
      </c>
      <c r="AR6" s="7" t="s">
        <v>78</v>
      </c>
      <c r="AS6" s="64" t="s">
        <v>75</v>
      </c>
      <c r="AT6" s="37" t="s">
        <v>76</v>
      </c>
      <c r="AU6" s="7" t="s">
        <v>77</v>
      </c>
      <c r="AV6" s="7" t="s">
        <v>78</v>
      </c>
      <c r="AW6" s="37" t="s">
        <v>163</v>
      </c>
    </row>
    <row r="7" spans="1:67">
      <c r="A7" s="72"/>
      <c r="B7" s="38" t="str">
        <f>IF('1'!A1=1,D7,F7)</f>
        <v xml:space="preserve">EU countries </v>
      </c>
      <c r="C7" s="75"/>
      <c r="D7" s="49" t="s">
        <v>8</v>
      </c>
      <c r="E7" s="75"/>
      <c r="F7" s="50" t="s">
        <v>81</v>
      </c>
      <c r="G7" s="23">
        <v>3278.1780242099999</v>
      </c>
      <c r="H7" s="23">
        <v>4065.7543020000003</v>
      </c>
      <c r="I7" s="23">
        <v>4902.5362369999993</v>
      </c>
      <c r="J7" s="23">
        <v>5567.7936660000005</v>
      </c>
      <c r="K7" s="15">
        <v>4785.0933194399995</v>
      </c>
      <c r="L7" s="15">
        <v>5670.4847929999996</v>
      </c>
      <c r="M7" s="15">
        <v>6573.1505429999997</v>
      </c>
      <c r="N7" s="15">
        <v>7023.4967230000002</v>
      </c>
      <c r="O7" s="15">
        <v>5095.5021900000002</v>
      </c>
      <c r="P7" s="15">
        <v>6512.4250360000005</v>
      </c>
      <c r="Q7" s="15">
        <v>6103.7321179999999</v>
      </c>
      <c r="R7" s="15">
        <v>6889.0031339999996</v>
      </c>
      <c r="S7" s="16">
        <v>5302.5623009999999</v>
      </c>
      <c r="T7" s="15">
        <v>6110.093151</v>
      </c>
      <c r="U7" s="15">
        <v>6817.4333499999993</v>
      </c>
      <c r="V7" s="15">
        <v>7047.8187209999996</v>
      </c>
      <c r="W7" s="15">
        <v>4476.6761919999999</v>
      </c>
      <c r="X7" s="15">
        <v>4453.2891903199998</v>
      </c>
      <c r="Y7" s="15">
        <v>5133.1147199999996</v>
      </c>
      <c r="Z7" s="15">
        <v>5071.0928739999999</v>
      </c>
      <c r="AA7" s="15">
        <v>3544.8361229400002</v>
      </c>
      <c r="AB7" s="15">
        <v>3149.620195</v>
      </c>
      <c r="AC7" s="15">
        <v>3433.9015690000001</v>
      </c>
      <c r="AD7" s="15">
        <v>3618.533993</v>
      </c>
      <c r="AE7" s="15">
        <v>3457.1209610000001</v>
      </c>
      <c r="AF7" s="15">
        <v>3354.9465110000001</v>
      </c>
      <c r="AG7" s="15">
        <v>3987.6558679999998</v>
      </c>
      <c r="AH7" s="69">
        <v>4613.9552140400001</v>
      </c>
      <c r="AI7" s="16">
        <f>AA7+AB7+AC7+AD7</f>
        <v>13746.891879940002</v>
      </c>
      <c r="AJ7" s="15">
        <f>AE7+AF7+AG7+AH7</f>
        <v>15413.678554040001</v>
      </c>
      <c r="AK7" s="42">
        <f t="shared" ref="AK7:AS7" si="0">W7/S7*100</f>
        <v>84.424773116871293</v>
      </c>
      <c r="AL7" s="17">
        <f t="shared" si="0"/>
        <v>72.884145630270112</v>
      </c>
      <c r="AM7" s="17">
        <f t="shared" si="0"/>
        <v>75.293947978237298</v>
      </c>
      <c r="AN7" s="17">
        <f t="shared" si="0"/>
        <v>71.952657620008623</v>
      </c>
      <c r="AO7" s="17">
        <f t="shared" si="0"/>
        <v>79.18455503381648</v>
      </c>
      <c r="AP7" s="17">
        <f t="shared" si="0"/>
        <v>70.725705436921743</v>
      </c>
      <c r="AQ7" s="17">
        <f t="shared" si="0"/>
        <v>66.897035354004331</v>
      </c>
      <c r="AR7" s="17">
        <f t="shared" si="0"/>
        <v>71.35609784534978</v>
      </c>
      <c r="AS7" s="17">
        <f t="shared" si="0"/>
        <v>97.525551001572069</v>
      </c>
      <c r="AT7" s="17">
        <f>AF7/AB7*100</f>
        <v>106.51908177138165</v>
      </c>
      <c r="AU7" s="17">
        <f>AG7/AC7*100</f>
        <v>116.12609703199095</v>
      </c>
      <c r="AV7" s="17">
        <f>AH7/AD7*100</f>
        <v>127.50896420941817</v>
      </c>
      <c r="AW7" s="83">
        <f>AJ7/AI7*100</f>
        <v>112.12482565991691</v>
      </c>
    </row>
    <row r="8" spans="1:67" ht="18" customHeight="1">
      <c r="A8" s="73">
        <v>1</v>
      </c>
      <c r="B8" s="39" t="str">
        <f>IF('1'!A1=1,D8,F8)</f>
        <v>Germany</v>
      </c>
      <c r="C8" s="76"/>
      <c r="D8" s="51" t="s">
        <v>24</v>
      </c>
      <c r="E8" s="76"/>
      <c r="F8" s="52" t="s">
        <v>87</v>
      </c>
      <c r="G8" s="24">
        <v>719.52063112999997</v>
      </c>
      <c r="H8" s="24">
        <v>948.12687899999992</v>
      </c>
      <c r="I8" s="24">
        <v>1212.1535530000001</v>
      </c>
      <c r="J8" s="24">
        <v>1345.0425789999999</v>
      </c>
      <c r="K8" s="19">
        <v>1319.5565954499998</v>
      </c>
      <c r="L8" s="19">
        <v>1452.2026149999999</v>
      </c>
      <c r="M8" s="19">
        <v>1652.2448649999999</v>
      </c>
      <c r="N8" s="19">
        <v>1965.1595249999998</v>
      </c>
      <c r="O8" s="19">
        <v>1350.5704779999999</v>
      </c>
      <c r="P8" s="19">
        <v>1708.667162</v>
      </c>
      <c r="Q8" s="19">
        <v>1538.5755670000001</v>
      </c>
      <c r="R8" s="19">
        <v>1746.3157960000001</v>
      </c>
      <c r="S8" s="25">
        <v>1326.180564</v>
      </c>
      <c r="T8" s="19">
        <v>1636.3477520000001</v>
      </c>
      <c r="U8" s="19">
        <v>1712.7658219999998</v>
      </c>
      <c r="V8" s="19">
        <v>1578.3443179999999</v>
      </c>
      <c r="W8" s="19">
        <v>994.57682199999999</v>
      </c>
      <c r="X8" s="19">
        <v>1069.1312972800001</v>
      </c>
      <c r="Y8" s="19">
        <v>1483.579193</v>
      </c>
      <c r="Z8" s="19">
        <v>1330.2483940000002</v>
      </c>
      <c r="AA8" s="19">
        <v>978.09678879000001</v>
      </c>
      <c r="AB8" s="19">
        <v>811.68107499999996</v>
      </c>
      <c r="AC8" s="19">
        <v>952.33524499999999</v>
      </c>
      <c r="AD8" s="19">
        <v>761.50557200000003</v>
      </c>
      <c r="AE8" s="19">
        <v>864.63965000000007</v>
      </c>
      <c r="AF8" s="19">
        <v>834.98877800000002</v>
      </c>
      <c r="AG8" s="19">
        <v>1040.0091729999999</v>
      </c>
      <c r="AH8" s="70">
        <v>1172.3204816999998</v>
      </c>
      <c r="AI8" s="25">
        <f>AA8+AB8+AC8+AD8</f>
        <v>3503.6186807900003</v>
      </c>
      <c r="AJ8" s="19">
        <f>AE8+AF8+AG8+AH8</f>
        <v>3911.9580827</v>
      </c>
      <c r="AK8" s="84">
        <f t="shared" ref="AK8:AS9" si="1">W8/S8*100</f>
        <v>74.995581220115056</v>
      </c>
      <c r="AL8" s="18">
        <f t="shared" si="1"/>
        <v>65.336435728485668</v>
      </c>
      <c r="AM8" s="18">
        <f t="shared" si="1"/>
        <v>86.61891625485741</v>
      </c>
      <c r="AN8" s="18">
        <f t="shared" si="1"/>
        <v>84.281254655867826</v>
      </c>
      <c r="AO8" s="18">
        <f t="shared" si="1"/>
        <v>98.343010530160939</v>
      </c>
      <c r="AP8" s="18">
        <f t="shared" si="1"/>
        <v>75.919681433423108</v>
      </c>
      <c r="AQ8" s="18">
        <f t="shared" si="1"/>
        <v>64.19173640971924</v>
      </c>
      <c r="AR8" s="18">
        <f t="shared" si="1"/>
        <v>57.245366762682956</v>
      </c>
      <c r="AS8" s="18">
        <f t="shared" si="1"/>
        <v>88.400213548358806</v>
      </c>
      <c r="AT8" s="18">
        <f t="shared" ref="AT8:AT35" si="2">AF8/AB8*100</f>
        <v>102.87153461105399</v>
      </c>
      <c r="AU8" s="18">
        <f t="shared" ref="AU8:AU35" si="3">AG8/AC8*100</f>
        <v>109.20620427106003</v>
      </c>
      <c r="AV8" s="18">
        <f>AH8/AD8*100</f>
        <v>153.94772209230791</v>
      </c>
      <c r="AW8" s="85">
        <f t="shared" ref="AW8:AW34" si="4">AJ8/AI8*100</f>
        <v>111.65479006459478</v>
      </c>
    </row>
    <row r="9" spans="1:67" ht="18" customHeight="1">
      <c r="A9" s="73">
        <v>2</v>
      </c>
      <c r="B9" s="39" t="str">
        <f>IF('1'!A1=1,D9,F9)</f>
        <v>Poland</v>
      </c>
      <c r="C9" s="76"/>
      <c r="D9" s="51" t="s">
        <v>25</v>
      </c>
      <c r="E9" s="76"/>
      <c r="F9" s="52" t="s">
        <v>84</v>
      </c>
      <c r="G9" s="27">
        <v>487.50147311000001</v>
      </c>
      <c r="H9" s="27">
        <v>625.74336800000003</v>
      </c>
      <c r="I9" s="27">
        <v>749.79963899999996</v>
      </c>
      <c r="J9" s="27">
        <v>782.05004899999994</v>
      </c>
      <c r="K9" s="19">
        <v>588.24589075000006</v>
      </c>
      <c r="L9" s="19">
        <v>718.70385099999999</v>
      </c>
      <c r="M9" s="19">
        <v>853.36763800000006</v>
      </c>
      <c r="N9" s="19">
        <v>812.654901</v>
      </c>
      <c r="O9" s="12">
        <v>651.46978000000001</v>
      </c>
      <c r="P9" s="12">
        <v>853.00531000000001</v>
      </c>
      <c r="Q9" s="12">
        <v>904.29229199999997</v>
      </c>
      <c r="R9" s="12">
        <v>955.11708900000008</v>
      </c>
      <c r="S9" s="26">
        <v>783.32534400000009</v>
      </c>
      <c r="T9" s="12">
        <v>913.64929500000005</v>
      </c>
      <c r="U9" s="19">
        <v>1035.476719</v>
      </c>
      <c r="V9" s="19">
        <v>1052.979106</v>
      </c>
      <c r="W9" s="12">
        <v>609.19844699999999</v>
      </c>
      <c r="X9" s="12">
        <v>667.33548124999993</v>
      </c>
      <c r="Y9" s="12">
        <v>737.83988899999997</v>
      </c>
      <c r="Z9" s="12">
        <v>700.17673300000001</v>
      </c>
      <c r="AA9" s="19">
        <v>426.75117609</v>
      </c>
      <c r="AB9" s="19">
        <v>496.20080799999999</v>
      </c>
      <c r="AC9" s="19">
        <v>545.17657099999997</v>
      </c>
      <c r="AD9" s="19">
        <v>551.95799099999999</v>
      </c>
      <c r="AE9" s="19">
        <v>465.36854999999997</v>
      </c>
      <c r="AF9" s="19">
        <v>554.664804</v>
      </c>
      <c r="AG9" s="19">
        <v>613.10902899999996</v>
      </c>
      <c r="AH9" s="70">
        <v>715.48383476000004</v>
      </c>
      <c r="AI9" s="25">
        <f t="shared" ref="AI9:AI35" si="5">AA9+AB9+AC9+AD9</f>
        <v>2020.08654609</v>
      </c>
      <c r="AJ9" s="19">
        <f t="shared" ref="AJ9:AJ35" si="6">AE9+AF9+AG9+AH9</f>
        <v>2348.6262177600001</v>
      </c>
      <c r="AK9" s="84">
        <f t="shared" si="1"/>
        <v>77.77080770668897</v>
      </c>
      <c r="AL9" s="18">
        <f t="shared" si="1"/>
        <v>73.040660667285891</v>
      </c>
      <c r="AM9" s="18">
        <f t="shared" si="1"/>
        <v>71.256057761739015</v>
      </c>
      <c r="AN9" s="18">
        <f t="shared" si="1"/>
        <v>66.494836318243145</v>
      </c>
      <c r="AO9" s="18">
        <f t="shared" si="1"/>
        <v>70.051258041043567</v>
      </c>
      <c r="AP9" s="18">
        <f t="shared" si="1"/>
        <v>74.355526109679644</v>
      </c>
      <c r="AQ9" s="18">
        <f t="shared" si="1"/>
        <v>73.888194326127035</v>
      </c>
      <c r="AR9" s="18">
        <f t="shared" si="1"/>
        <v>78.83123859815548</v>
      </c>
      <c r="AS9" s="18">
        <f t="shared" si="1"/>
        <v>109.04915465349667</v>
      </c>
      <c r="AT9" s="18">
        <f t="shared" si="2"/>
        <v>111.78232583611593</v>
      </c>
      <c r="AU9" s="18">
        <f t="shared" si="3"/>
        <v>112.46063415296692</v>
      </c>
      <c r="AV9" s="18">
        <f t="shared" ref="AV9:AV35" si="7">AH9/AD9*100</f>
        <v>129.62650173136095</v>
      </c>
      <c r="AW9" s="85">
        <f t="shared" si="4"/>
        <v>116.26364337240445</v>
      </c>
    </row>
    <row r="10" spans="1:67" ht="18" customHeight="1">
      <c r="A10" s="73">
        <v>3</v>
      </c>
      <c r="B10" s="39" t="str">
        <f>IF('1'!A1=1,D10,F10)</f>
        <v>France</v>
      </c>
      <c r="C10" s="76"/>
      <c r="D10" s="51" t="s">
        <v>33</v>
      </c>
      <c r="E10" s="76"/>
      <c r="F10" s="52" t="s">
        <v>92</v>
      </c>
      <c r="G10" s="24">
        <v>211.40326696</v>
      </c>
      <c r="H10" s="24">
        <v>262.81561900000003</v>
      </c>
      <c r="I10" s="24">
        <v>267.68199099999998</v>
      </c>
      <c r="J10" s="24">
        <v>329.19396</v>
      </c>
      <c r="K10" s="19">
        <v>302.33384856000004</v>
      </c>
      <c r="L10" s="19">
        <v>377.96830399999999</v>
      </c>
      <c r="M10" s="19">
        <v>355.29844199999997</v>
      </c>
      <c r="N10" s="19">
        <v>426.32339899999999</v>
      </c>
      <c r="O10" s="12">
        <v>374.32896999999997</v>
      </c>
      <c r="P10" s="12">
        <v>415.07336599999996</v>
      </c>
      <c r="Q10" s="12">
        <v>372.42221799999999</v>
      </c>
      <c r="R10" s="12">
        <v>467.18633399999999</v>
      </c>
      <c r="S10" s="26">
        <v>452.93445800000001</v>
      </c>
      <c r="T10" s="12">
        <v>423.90756699999997</v>
      </c>
      <c r="U10" s="12">
        <v>384.05775799999998</v>
      </c>
      <c r="V10" s="12">
        <v>422.68649900000003</v>
      </c>
      <c r="W10" s="12">
        <v>365.80168800000001</v>
      </c>
      <c r="X10" s="12">
        <v>297.66770906000005</v>
      </c>
      <c r="Y10" s="12">
        <v>261.68944199999999</v>
      </c>
      <c r="Z10" s="12">
        <v>294.58189299999998</v>
      </c>
      <c r="AA10" s="19">
        <v>263.40195590000002</v>
      </c>
      <c r="AB10" s="19">
        <v>189.93973399999999</v>
      </c>
      <c r="AC10" s="19">
        <v>180.68446900000001</v>
      </c>
      <c r="AD10" s="19">
        <v>222.614788</v>
      </c>
      <c r="AE10" s="19">
        <v>419.74922800000002</v>
      </c>
      <c r="AF10" s="19">
        <v>225.03781099999998</v>
      </c>
      <c r="AG10" s="19">
        <v>361.38597600000003</v>
      </c>
      <c r="AH10" s="70">
        <v>483.33176745999998</v>
      </c>
      <c r="AI10" s="25">
        <f t="shared" si="5"/>
        <v>856.64094690000002</v>
      </c>
      <c r="AJ10" s="19">
        <f t="shared" si="6"/>
        <v>1489.5047824600001</v>
      </c>
      <c r="AK10" s="84">
        <f t="shared" ref="AK10:AT10" si="8">W10/S10*100</f>
        <v>80.762609587102773</v>
      </c>
      <c r="AL10" s="18">
        <f t="shared" si="8"/>
        <v>70.219956479333163</v>
      </c>
      <c r="AM10" s="18">
        <f t="shared" si="8"/>
        <v>68.138043445017459</v>
      </c>
      <c r="AN10" s="18">
        <f t="shared" si="8"/>
        <v>69.692761348405398</v>
      </c>
      <c r="AO10" s="18">
        <f t="shared" si="8"/>
        <v>72.006763375023027</v>
      </c>
      <c r="AP10" s="18">
        <f t="shared" si="8"/>
        <v>63.809317644768235</v>
      </c>
      <c r="AQ10" s="18">
        <f t="shared" si="8"/>
        <v>69.045379752080336</v>
      </c>
      <c r="AR10" s="18">
        <f t="shared" si="8"/>
        <v>75.569745897450673</v>
      </c>
      <c r="AS10" s="18">
        <f t="shared" si="8"/>
        <v>159.3569138717242</v>
      </c>
      <c r="AT10" s="18">
        <f t="shared" si="8"/>
        <v>118.47853330151553</v>
      </c>
      <c r="AU10" s="18">
        <f t="shared" si="3"/>
        <v>200.00942969813303</v>
      </c>
      <c r="AV10" s="18">
        <f t="shared" si="7"/>
        <v>217.11575039659988</v>
      </c>
      <c r="AW10" s="85">
        <f>AJ10/AI10*100</f>
        <v>173.87737392780471</v>
      </c>
    </row>
    <row r="11" spans="1:67" ht="18" customHeight="1">
      <c r="A11" s="73">
        <v>4</v>
      </c>
      <c r="B11" s="39" t="str">
        <f>IF('1'!A1=1,D11,F11)</f>
        <v>Italy</v>
      </c>
      <c r="C11" s="76"/>
      <c r="D11" s="51" t="s">
        <v>11</v>
      </c>
      <c r="E11" s="76"/>
      <c r="F11" s="52" t="s">
        <v>83</v>
      </c>
      <c r="G11" s="24">
        <v>251.62372737999999</v>
      </c>
      <c r="H11" s="24">
        <v>270.83025199999997</v>
      </c>
      <c r="I11" s="24">
        <v>312.04384299999998</v>
      </c>
      <c r="J11" s="24">
        <v>399.65373199999999</v>
      </c>
      <c r="K11" s="19">
        <v>309.67987178999999</v>
      </c>
      <c r="L11" s="19">
        <v>442.08376400000003</v>
      </c>
      <c r="M11" s="19">
        <v>487.69420100000002</v>
      </c>
      <c r="N11" s="19">
        <v>583.80039099999999</v>
      </c>
      <c r="O11" s="12">
        <v>408.08780300000001</v>
      </c>
      <c r="P11" s="12">
        <v>623.93454299999996</v>
      </c>
      <c r="Q11" s="12">
        <v>481.53974800000003</v>
      </c>
      <c r="R11" s="12">
        <v>554.78304000000003</v>
      </c>
      <c r="S11" s="26">
        <v>369.26139000000001</v>
      </c>
      <c r="T11" s="12">
        <v>500.495406</v>
      </c>
      <c r="U11" s="12">
        <v>483.52710300000001</v>
      </c>
      <c r="V11" s="12">
        <v>545.28275699999995</v>
      </c>
      <c r="W11" s="12">
        <v>321.653639</v>
      </c>
      <c r="X11" s="12">
        <v>366.68986971999999</v>
      </c>
      <c r="Y11" s="12">
        <v>304.62364000000002</v>
      </c>
      <c r="Z11" s="12">
        <v>315.944501</v>
      </c>
      <c r="AA11" s="19">
        <v>177.06111428</v>
      </c>
      <c r="AB11" s="19">
        <v>179.711859</v>
      </c>
      <c r="AC11" s="19">
        <v>226.41556199999999</v>
      </c>
      <c r="AD11" s="19">
        <v>246.59079699999998</v>
      </c>
      <c r="AE11" s="19">
        <v>253.26093</v>
      </c>
      <c r="AF11" s="19">
        <v>256.411427</v>
      </c>
      <c r="AG11" s="19">
        <v>365.66059100000001</v>
      </c>
      <c r="AH11" s="70">
        <v>306.27097180999999</v>
      </c>
      <c r="AI11" s="25">
        <f t="shared" si="5"/>
        <v>829.77933227999995</v>
      </c>
      <c r="AJ11" s="19">
        <f t="shared" si="6"/>
        <v>1181.60391981</v>
      </c>
      <c r="AK11" s="84">
        <f t="shared" ref="AK11:AS11" si="9">W11/S11*100</f>
        <v>87.107303311618907</v>
      </c>
      <c r="AL11" s="18">
        <f t="shared" si="9"/>
        <v>73.26538172460269</v>
      </c>
      <c r="AM11" s="18">
        <f t="shared" si="9"/>
        <v>63.000323686095427</v>
      </c>
      <c r="AN11" s="18">
        <f t="shared" si="9"/>
        <v>57.941406902034146</v>
      </c>
      <c r="AO11" s="18">
        <f t="shared" si="9"/>
        <v>55.047135431289185</v>
      </c>
      <c r="AP11" s="18">
        <f t="shared" si="9"/>
        <v>49.009223826451993</v>
      </c>
      <c r="AQ11" s="18">
        <f t="shared" si="9"/>
        <v>74.326326742074244</v>
      </c>
      <c r="AR11" s="18">
        <f t="shared" si="9"/>
        <v>78.048770027492893</v>
      </c>
      <c r="AS11" s="18">
        <f t="shared" si="9"/>
        <v>143.03588398269059</v>
      </c>
      <c r="AT11" s="18">
        <f t="shared" si="2"/>
        <v>142.67919124914289</v>
      </c>
      <c r="AU11" s="18">
        <f t="shared" si="3"/>
        <v>161.49976078057745</v>
      </c>
      <c r="AV11" s="18">
        <f t="shared" si="7"/>
        <v>124.20210954182529</v>
      </c>
      <c r="AW11" s="85">
        <f t="shared" si="4"/>
        <v>142.3997771266832</v>
      </c>
    </row>
    <row r="12" spans="1:67" ht="18" customHeight="1">
      <c r="A12" s="73">
        <v>5</v>
      </c>
      <c r="B12" s="39" t="str">
        <f>IF('1'!A1=1,D12,F12)</f>
        <v>United Kingdom</v>
      </c>
      <c r="C12" s="76"/>
      <c r="D12" s="51" t="s">
        <v>30</v>
      </c>
      <c r="E12" s="76"/>
      <c r="F12" s="52" t="s">
        <v>94</v>
      </c>
      <c r="G12" s="24">
        <v>170.59720637999999</v>
      </c>
      <c r="H12" s="24">
        <v>200.441462</v>
      </c>
      <c r="I12" s="24">
        <v>193.79530600000001</v>
      </c>
      <c r="J12" s="24">
        <v>233.13645199999999</v>
      </c>
      <c r="K12" s="19">
        <v>214.85536395</v>
      </c>
      <c r="L12" s="19">
        <v>244.15563</v>
      </c>
      <c r="M12" s="19">
        <v>335.131124</v>
      </c>
      <c r="N12" s="19">
        <v>296.762382</v>
      </c>
      <c r="O12" s="12">
        <v>237.577268</v>
      </c>
      <c r="P12" s="12">
        <v>310.72932099999997</v>
      </c>
      <c r="Q12" s="12">
        <v>275.07282799999996</v>
      </c>
      <c r="R12" s="12">
        <v>295.78324900000001</v>
      </c>
      <c r="S12" s="26">
        <v>262.41240700000003</v>
      </c>
      <c r="T12" s="12">
        <v>261.78306099999998</v>
      </c>
      <c r="U12" s="12">
        <v>277.94980900000002</v>
      </c>
      <c r="V12" s="12">
        <v>302.56141700000001</v>
      </c>
      <c r="W12" s="12">
        <v>192.86066399999999</v>
      </c>
      <c r="X12" s="12">
        <v>167.76406928</v>
      </c>
      <c r="Y12" s="12">
        <v>142.12136900000002</v>
      </c>
      <c r="Z12" s="12">
        <v>167.35809700000001</v>
      </c>
      <c r="AA12" s="19">
        <v>198.14330713999999</v>
      </c>
      <c r="AB12" s="19">
        <v>128.08923200000001</v>
      </c>
      <c r="AC12" s="19">
        <v>100</v>
      </c>
      <c r="AD12" s="19">
        <v>118.57897</v>
      </c>
      <c r="AE12" s="19">
        <v>196.31248499999998</v>
      </c>
      <c r="AF12" s="19">
        <v>114.682211</v>
      </c>
      <c r="AG12" s="19">
        <v>136.23789300000001</v>
      </c>
      <c r="AH12" s="70">
        <v>237.16797702</v>
      </c>
      <c r="AI12" s="25">
        <f t="shared" si="5"/>
        <v>544.81150914</v>
      </c>
      <c r="AJ12" s="19">
        <f t="shared" si="6"/>
        <v>684.40056601999993</v>
      </c>
      <c r="AK12" s="84">
        <f t="shared" ref="AK12:AS12" si="10">W12/S12*100</f>
        <v>73.495253599041902</v>
      </c>
      <c r="AL12" s="18">
        <f t="shared" si="10"/>
        <v>64.085150750070881</v>
      </c>
      <c r="AM12" s="18">
        <f t="shared" si="10"/>
        <v>51.132026142173025</v>
      </c>
      <c r="AN12" s="18">
        <f t="shared" si="10"/>
        <v>55.313760313331692</v>
      </c>
      <c r="AO12" s="18">
        <f t="shared" si="10"/>
        <v>102.73909828496701</v>
      </c>
      <c r="AP12" s="18">
        <f t="shared" si="10"/>
        <v>76.35081370505965</v>
      </c>
      <c r="AQ12" s="18">
        <f t="shared" si="10"/>
        <v>70.362395678865141</v>
      </c>
      <c r="AR12" s="18">
        <f t="shared" si="10"/>
        <v>70.853440691309956</v>
      </c>
      <c r="AS12" s="18">
        <f t="shared" si="10"/>
        <v>99.076011112146006</v>
      </c>
      <c r="AT12" s="18">
        <f>AF12/AB12*100</f>
        <v>89.533061608176396</v>
      </c>
      <c r="AU12" s="18">
        <f t="shared" si="3"/>
        <v>136.23789300000001</v>
      </c>
      <c r="AV12" s="18">
        <f t="shared" si="7"/>
        <v>200.00846441826909</v>
      </c>
      <c r="AW12" s="85">
        <f>AJ12/AI12*100</f>
        <v>125.621532316809</v>
      </c>
    </row>
    <row r="13" spans="1:67" ht="18" customHeight="1">
      <c r="A13" s="73">
        <v>6</v>
      </c>
      <c r="B13" s="39" t="str">
        <f>IF('1'!A1=1,D13,F13)</f>
        <v>Czech Republic</v>
      </c>
      <c r="C13" s="76"/>
      <c r="D13" s="51" t="s">
        <v>35</v>
      </c>
      <c r="E13" s="76"/>
      <c r="F13" s="52" t="s">
        <v>91</v>
      </c>
      <c r="G13" s="24">
        <v>109.68943377000001</v>
      </c>
      <c r="H13" s="24">
        <v>153.988798</v>
      </c>
      <c r="I13" s="24">
        <v>205.656554</v>
      </c>
      <c r="J13" s="24">
        <v>231.86819599999998</v>
      </c>
      <c r="K13" s="19">
        <v>202.65962898000001</v>
      </c>
      <c r="L13" s="19">
        <v>260.33686499999999</v>
      </c>
      <c r="M13" s="19">
        <v>298.14805899999999</v>
      </c>
      <c r="N13" s="19">
        <v>358.21447499999999</v>
      </c>
      <c r="O13" s="12">
        <v>293.04478</v>
      </c>
      <c r="P13" s="12">
        <v>298.17068999999998</v>
      </c>
      <c r="Q13" s="12">
        <v>287.60810499999997</v>
      </c>
      <c r="R13" s="12">
        <v>319.44000199999999</v>
      </c>
      <c r="S13" s="26">
        <v>194.74413699999999</v>
      </c>
      <c r="T13" s="12">
        <v>238.62007199999999</v>
      </c>
      <c r="U13" s="12">
        <v>250.85310099999998</v>
      </c>
      <c r="V13" s="12">
        <v>235.686823</v>
      </c>
      <c r="W13" s="12">
        <v>154.52817999999999</v>
      </c>
      <c r="X13" s="12">
        <v>134.98265817999999</v>
      </c>
      <c r="Y13" s="12">
        <v>137.87627499999999</v>
      </c>
      <c r="Z13" s="12">
        <v>160.50869800000001</v>
      </c>
      <c r="AA13" s="19">
        <v>78</v>
      </c>
      <c r="AB13" s="19">
        <v>97.480626999999998</v>
      </c>
      <c r="AC13" s="19">
        <v>110.10377899999999</v>
      </c>
      <c r="AD13" s="19">
        <v>106.70969000000001</v>
      </c>
      <c r="AE13" s="19">
        <v>100.251454</v>
      </c>
      <c r="AF13" s="19">
        <v>133.29776800000002</v>
      </c>
      <c r="AG13" s="19">
        <v>172.60239999999999</v>
      </c>
      <c r="AH13" s="70">
        <v>160.46971166</v>
      </c>
      <c r="AI13" s="25">
        <f t="shared" si="5"/>
        <v>392.29409600000002</v>
      </c>
      <c r="AJ13" s="19">
        <f t="shared" si="6"/>
        <v>566.62133366</v>
      </c>
      <c r="AK13" s="84">
        <f t="shared" ref="AK13:AS13" si="11">W13/S13*100</f>
        <v>79.34933620106878</v>
      </c>
      <c r="AL13" s="18">
        <f t="shared" si="11"/>
        <v>56.568023405843235</v>
      </c>
      <c r="AM13" s="18">
        <f t="shared" si="11"/>
        <v>54.962954195252301</v>
      </c>
      <c r="AN13" s="18">
        <f t="shared" si="11"/>
        <v>68.102533674527919</v>
      </c>
      <c r="AO13" s="18">
        <f t="shared" si="11"/>
        <v>50.476230290164558</v>
      </c>
      <c r="AP13" s="18">
        <f t="shared" si="11"/>
        <v>72.217148716992327</v>
      </c>
      <c r="AQ13" s="18">
        <f t="shared" si="11"/>
        <v>79.856943480667724</v>
      </c>
      <c r="AR13" s="18">
        <f t="shared" si="11"/>
        <v>66.482185283192564</v>
      </c>
      <c r="AS13" s="18">
        <f t="shared" si="11"/>
        <v>128.52750512820512</v>
      </c>
      <c r="AT13" s="18">
        <f>AF13/AB13*100</f>
        <v>136.74282993686532</v>
      </c>
      <c r="AU13" s="18">
        <f t="shared" si="3"/>
        <v>156.76337503365804</v>
      </c>
      <c r="AV13" s="18">
        <f t="shared" si="7"/>
        <v>150.37969996914055</v>
      </c>
      <c r="AW13" s="85">
        <f>AJ13/AI13*100</f>
        <v>144.43789479309422</v>
      </c>
    </row>
    <row r="14" spans="1:67" ht="18" customHeight="1">
      <c r="A14" s="73">
        <v>7</v>
      </c>
      <c r="B14" s="39" t="str">
        <f>IF('1'!A1=1,D14,F14)</f>
        <v>Hungary</v>
      </c>
      <c r="C14" s="76"/>
      <c r="D14" s="51" t="s">
        <v>31</v>
      </c>
      <c r="E14" s="76"/>
      <c r="F14" s="52" t="s">
        <v>89</v>
      </c>
      <c r="G14" s="24">
        <v>184.89290066000001</v>
      </c>
      <c r="H14" s="24">
        <v>217.64404099999999</v>
      </c>
      <c r="I14" s="24">
        <v>306.30684600000001</v>
      </c>
      <c r="J14" s="24">
        <v>301.10177600000003</v>
      </c>
      <c r="K14" s="19">
        <v>215.97889233999999</v>
      </c>
      <c r="L14" s="19">
        <v>233.513668</v>
      </c>
      <c r="M14" s="19">
        <v>270.72492099999999</v>
      </c>
      <c r="N14" s="19">
        <v>254.112413</v>
      </c>
      <c r="O14" s="12">
        <v>203.13095899999999</v>
      </c>
      <c r="P14" s="12">
        <v>240.12760399999999</v>
      </c>
      <c r="Q14" s="12">
        <v>212.21782999999999</v>
      </c>
      <c r="R14" s="12">
        <v>245.84154500000002</v>
      </c>
      <c r="S14" s="26">
        <v>249.861976</v>
      </c>
      <c r="T14" s="12">
        <v>269.10122100000001</v>
      </c>
      <c r="U14" s="12">
        <v>299.92105099999998</v>
      </c>
      <c r="V14" s="12">
        <v>351.619235</v>
      </c>
      <c r="W14" s="12">
        <v>206.52624499999999</v>
      </c>
      <c r="X14" s="12">
        <v>260.60608343999996</v>
      </c>
      <c r="Y14" s="12">
        <v>274.92785700000002</v>
      </c>
      <c r="Z14" s="12">
        <v>432.14731800000004</v>
      </c>
      <c r="AA14" s="19">
        <v>479.59796179</v>
      </c>
      <c r="AB14" s="19">
        <v>315.90752299999997</v>
      </c>
      <c r="AC14" s="19">
        <v>279.28915500000005</v>
      </c>
      <c r="AD14" s="19">
        <v>195.98719699999998</v>
      </c>
      <c r="AE14" s="19">
        <v>146.08075299999999</v>
      </c>
      <c r="AF14" s="19">
        <v>119.468171</v>
      </c>
      <c r="AG14" s="19">
        <v>121.460098</v>
      </c>
      <c r="AH14" s="70">
        <v>115.00926252000001</v>
      </c>
      <c r="AI14" s="25">
        <f t="shared" si="5"/>
        <v>1270.7818367899999</v>
      </c>
      <c r="AJ14" s="19">
        <f t="shared" si="6"/>
        <v>502.01828452000001</v>
      </c>
      <c r="AK14" s="84">
        <f t="shared" ref="AK14:AS15" si="12">W14/S14*100</f>
        <v>82.65613211991888</v>
      </c>
      <c r="AL14" s="18">
        <f t="shared" si="12"/>
        <v>96.843144178821831</v>
      </c>
      <c r="AM14" s="18">
        <f t="shared" si="12"/>
        <v>91.666742325466188</v>
      </c>
      <c r="AN14" s="18">
        <f t="shared" si="12"/>
        <v>122.9020699052485</v>
      </c>
      <c r="AO14" s="18">
        <f t="shared" si="12"/>
        <v>232.22131491811129</v>
      </c>
      <c r="AP14" s="18">
        <f t="shared" si="12"/>
        <v>121.22031797186814</v>
      </c>
      <c r="AQ14" s="18">
        <f t="shared" si="12"/>
        <v>101.58634270371519</v>
      </c>
      <c r="AR14" s="18">
        <f t="shared" si="12"/>
        <v>45.351941071169612</v>
      </c>
      <c r="AS14" s="18">
        <f t="shared" si="12"/>
        <v>30.459002047211349</v>
      </c>
      <c r="AT14" s="18">
        <f>AF14/AB14*100</f>
        <v>37.817450456854111</v>
      </c>
      <c r="AU14" s="18">
        <f t="shared" si="3"/>
        <v>43.489013384712329</v>
      </c>
      <c r="AV14" s="18">
        <f t="shared" si="7"/>
        <v>58.682028357189076</v>
      </c>
      <c r="AW14" s="85">
        <f>AJ14/AI14*100</f>
        <v>39.504678929634387</v>
      </c>
    </row>
    <row r="15" spans="1:67" ht="18" customHeight="1">
      <c r="A15" s="73">
        <v>8</v>
      </c>
      <c r="B15" s="39" t="str">
        <f>IF('1'!A1=1,D15,F15)</f>
        <v>Netherlands</v>
      </c>
      <c r="C15" s="76"/>
      <c r="D15" s="51" t="s">
        <v>23</v>
      </c>
      <c r="E15" s="76"/>
      <c r="F15" s="52" t="s">
        <v>85</v>
      </c>
      <c r="G15" s="24">
        <v>144.98575774999998</v>
      </c>
      <c r="H15" s="24">
        <v>168.90413699999999</v>
      </c>
      <c r="I15" s="24">
        <v>218.39947000000001</v>
      </c>
      <c r="J15" s="24">
        <v>269.83687099999997</v>
      </c>
      <c r="K15" s="19">
        <v>217.62981864000002</v>
      </c>
      <c r="L15" s="19">
        <v>270.29024800000002</v>
      </c>
      <c r="M15" s="19">
        <v>321.00822600000004</v>
      </c>
      <c r="N15" s="19">
        <v>332.17534600000005</v>
      </c>
      <c r="O15" s="12">
        <v>203.89738200000002</v>
      </c>
      <c r="P15" s="12">
        <v>296.27873100000005</v>
      </c>
      <c r="Q15" s="12">
        <v>261.81496400000003</v>
      </c>
      <c r="R15" s="12">
        <v>304.712715</v>
      </c>
      <c r="S15" s="26">
        <v>196.66337200000001</v>
      </c>
      <c r="T15" s="12">
        <v>252.013408</v>
      </c>
      <c r="U15" s="12">
        <v>253.154157</v>
      </c>
      <c r="V15" s="12">
        <v>301.32289800000001</v>
      </c>
      <c r="W15" s="12">
        <v>210.74160599999999</v>
      </c>
      <c r="X15" s="12">
        <v>164.81073587999998</v>
      </c>
      <c r="Y15" s="12">
        <v>197.89999799999998</v>
      </c>
      <c r="Z15" s="12">
        <v>146.674564</v>
      </c>
      <c r="AA15" s="19">
        <v>82.663759779999992</v>
      </c>
      <c r="AB15" s="19">
        <v>102.203182</v>
      </c>
      <c r="AC15" s="19">
        <v>111.63408</v>
      </c>
      <c r="AD15" s="19">
        <v>120.82781900000001</v>
      </c>
      <c r="AE15" s="19">
        <v>109.318505</v>
      </c>
      <c r="AF15" s="19">
        <v>130.10711499999999</v>
      </c>
      <c r="AG15" s="19">
        <v>133.044523</v>
      </c>
      <c r="AH15" s="70">
        <v>148.75894794000001</v>
      </c>
      <c r="AI15" s="25">
        <f t="shared" si="5"/>
        <v>417.32884077999995</v>
      </c>
      <c r="AJ15" s="19">
        <f t="shared" si="6"/>
        <v>521.22909093999999</v>
      </c>
      <c r="AK15" s="84">
        <f t="shared" si="12"/>
        <v>107.15854399160816</v>
      </c>
      <c r="AL15" s="18">
        <f t="shared" si="12"/>
        <v>65.397606098799315</v>
      </c>
      <c r="AM15" s="18">
        <f t="shared" si="12"/>
        <v>78.173710574304337</v>
      </c>
      <c r="AN15" s="18">
        <f t="shared" si="12"/>
        <v>48.676872874095352</v>
      </c>
      <c r="AO15" s="18">
        <f t="shared" si="12"/>
        <v>39.225173115554597</v>
      </c>
      <c r="AP15" s="18">
        <f t="shared" si="12"/>
        <v>62.012454136734732</v>
      </c>
      <c r="AQ15" s="18">
        <f t="shared" si="12"/>
        <v>56.409338619599183</v>
      </c>
      <c r="AR15" s="18">
        <f t="shared" si="12"/>
        <v>82.378168173726436</v>
      </c>
      <c r="AS15" s="18">
        <f t="shared" si="12"/>
        <v>132.24477726507786</v>
      </c>
      <c r="AT15" s="18">
        <f>AF15/AB15*100</f>
        <v>127.30241119107231</v>
      </c>
      <c r="AU15" s="18">
        <f t="shared" si="3"/>
        <v>119.17912791505962</v>
      </c>
      <c r="AV15" s="18">
        <f t="shared" si="7"/>
        <v>123.11647199392056</v>
      </c>
      <c r="AW15" s="85">
        <f>AJ15/AI15*100</f>
        <v>124.89649408504991</v>
      </c>
    </row>
    <row r="16" spans="1:67" ht="18" customHeight="1">
      <c r="A16" s="73">
        <v>9</v>
      </c>
      <c r="B16" s="39" t="str">
        <f>IF('1'!A1=1,D16,F16)</f>
        <v>Spain</v>
      </c>
      <c r="C16" s="76"/>
      <c r="D16" s="51" t="s">
        <v>10</v>
      </c>
      <c r="E16" s="76"/>
      <c r="F16" s="52" t="s">
        <v>86</v>
      </c>
      <c r="G16" s="24">
        <v>75.552218070000009</v>
      </c>
      <c r="H16" s="24">
        <v>104.379057</v>
      </c>
      <c r="I16" s="24">
        <v>118.813379</v>
      </c>
      <c r="J16" s="24">
        <v>156.43528800000001</v>
      </c>
      <c r="K16" s="19">
        <v>155.36867762</v>
      </c>
      <c r="L16" s="19">
        <v>160.24670999999998</v>
      </c>
      <c r="M16" s="19">
        <v>165.973827</v>
      </c>
      <c r="N16" s="19">
        <v>187.54371700000002</v>
      </c>
      <c r="O16" s="12">
        <v>141.66939199999999</v>
      </c>
      <c r="P16" s="12">
        <v>193.520321</v>
      </c>
      <c r="Q16" s="12">
        <v>186.82587000000001</v>
      </c>
      <c r="R16" s="12">
        <v>208.91648900000001</v>
      </c>
      <c r="S16" s="26">
        <v>191.49624700000001</v>
      </c>
      <c r="T16" s="12">
        <v>209.38798800000001</v>
      </c>
      <c r="U16" s="12">
        <v>199.12441699999999</v>
      </c>
      <c r="V16" s="12">
        <v>246.67308799999998</v>
      </c>
      <c r="W16" s="12">
        <v>175.476112</v>
      </c>
      <c r="X16" s="12">
        <v>135.29832289999999</v>
      </c>
      <c r="Y16" s="12">
        <v>139.99932699999999</v>
      </c>
      <c r="Z16" s="12">
        <v>135.99198800000002</v>
      </c>
      <c r="AA16" s="19">
        <v>127.39615266999999</v>
      </c>
      <c r="AB16" s="19">
        <v>84.568550000000002</v>
      </c>
      <c r="AC16" s="19">
        <v>99.387134000000003</v>
      </c>
      <c r="AD16" s="19">
        <v>112.407611</v>
      </c>
      <c r="AE16" s="19">
        <v>119.582375</v>
      </c>
      <c r="AF16" s="19">
        <v>111.105433</v>
      </c>
      <c r="AG16" s="19">
        <v>118.723597</v>
      </c>
      <c r="AH16" s="70">
        <v>132.74974626000002</v>
      </c>
      <c r="AI16" s="25">
        <f t="shared" si="5"/>
        <v>423.75944766999999</v>
      </c>
      <c r="AJ16" s="19">
        <f t="shared" si="6"/>
        <v>482.16115126</v>
      </c>
      <c r="AK16" s="84">
        <f t="shared" ref="AK16:AS16" si="13">W16/S16*100</f>
        <v>91.634230304262815</v>
      </c>
      <c r="AL16" s="18">
        <f t="shared" si="13"/>
        <v>64.616086238910697</v>
      </c>
      <c r="AM16" s="18">
        <f t="shared" si="13"/>
        <v>70.307463599504231</v>
      </c>
      <c r="AN16" s="18">
        <f t="shared" si="13"/>
        <v>55.130451847264361</v>
      </c>
      <c r="AO16" s="18">
        <f t="shared" si="13"/>
        <v>72.600282293694761</v>
      </c>
      <c r="AP16" s="18">
        <f t="shared" si="13"/>
        <v>62.505246323345233</v>
      </c>
      <c r="AQ16" s="18">
        <f t="shared" si="13"/>
        <v>70.991151264605719</v>
      </c>
      <c r="AR16" s="18">
        <f t="shared" si="13"/>
        <v>82.657524647702033</v>
      </c>
      <c r="AS16" s="18">
        <f t="shared" si="13"/>
        <v>93.866551299833702</v>
      </c>
      <c r="AT16" s="18">
        <f>AF16/AB16*100</f>
        <v>131.37913917171335</v>
      </c>
      <c r="AU16" s="18">
        <f t="shared" si="3"/>
        <v>119.45570037264581</v>
      </c>
      <c r="AV16" s="18">
        <f t="shared" si="7"/>
        <v>118.09675971140425</v>
      </c>
      <c r="AW16" s="85">
        <f>AJ16/AI16*100</f>
        <v>113.78180567090979</v>
      </c>
    </row>
    <row r="17" spans="1:49" ht="18" customHeight="1">
      <c r="A17" s="73">
        <v>10</v>
      </c>
      <c r="B17" s="39" t="str">
        <f>IF('1'!A1=1,D17,F17)</f>
        <v>Austria</v>
      </c>
      <c r="C17" s="76"/>
      <c r="D17" s="51" t="s">
        <v>12</v>
      </c>
      <c r="E17" s="76"/>
      <c r="F17" s="52" t="s">
        <v>95</v>
      </c>
      <c r="G17" s="24">
        <v>161.62358603999999</v>
      </c>
      <c r="H17" s="24">
        <v>123.521159</v>
      </c>
      <c r="I17" s="24">
        <v>184.98486300000002</v>
      </c>
      <c r="J17" s="24">
        <v>168.246882</v>
      </c>
      <c r="K17" s="19">
        <v>146.48008272000001</v>
      </c>
      <c r="L17" s="19">
        <v>145.15151800000001</v>
      </c>
      <c r="M17" s="19">
        <v>159.77451600000001</v>
      </c>
      <c r="N17" s="19">
        <v>204.50511399999999</v>
      </c>
      <c r="O17" s="12">
        <v>128.86218300000002</v>
      </c>
      <c r="P17" s="12">
        <v>164.916483</v>
      </c>
      <c r="Q17" s="12">
        <v>164.030214</v>
      </c>
      <c r="R17" s="12">
        <v>219.47918200000001</v>
      </c>
      <c r="S17" s="26">
        <v>123.75469</v>
      </c>
      <c r="T17" s="12">
        <v>197.76569699999999</v>
      </c>
      <c r="U17" s="12">
        <v>307.30979400000001</v>
      </c>
      <c r="V17" s="12">
        <v>287.41029400000002</v>
      </c>
      <c r="W17" s="12">
        <v>130.84842800000001</v>
      </c>
      <c r="X17" s="12">
        <v>188.51527165000002</v>
      </c>
      <c r="Y17" s="12">
        <v>131.44413200000002</v>
      </c>
      <c r="Z17" s="12">
        <v>100.42600400000001</v>
      </c>
      <c r="AA17" s="19">
        <v>58.316059660000001</v>
      </c>
      <c r="AB17" s="19">
        <v>64.301142999999996</v>
      </c>
      <c r="AC17" s="19">
        <v>79.752474000000007</v>
      </c>
      <c r="AD17" s="19">
        <v>107.05460400000001</v>
      </c>
      <c r="AE17" s="19">
        <v>113.124859</v>
      </c>
      <c r="AF17" s="19">
        <v>115.84674800000001</v>
      </c>
      <c r="AG17" s="19">
        <v>97.371082000000001</v>
      </c>
      <c r="AH17" s="70">
        <v>97.361659539999991</v>
      </c>
      <c r="AI17" s="25">
        <f t="shared" si="5"/>
        <v>309.42428066000002</v>
      </c>
      <c r="AJ17" s="19">
        <f t="shared" si="6"/>
        <v>423.70434854000001</v>
      </c>
      <c r="AK17" s="84">
        <f t="shared" ref="AK17:AS17" si="14">W17/S17*100</f>
        <v>105.73209629469397</v>
      </c>
      <c r="AL17" s="18">
        <f t="shared" si="14"/>
        <v>95.322532931482058</v>
      </c>
      <c r="AM17" s="18">
        <f t="shared" si="14"/>
        <v>42.772516387811585</v>
      </c>
      <c r="AN17" s="18">
        <f t="shared" si="14"/>
        <v>34.941686535416856</v>
      </c>
      <c r="AO17" s="18">
        <f t="shared" si="14"/>
        <v>44.567642539809491</v>
      </c>
      <c r="AP17" s="18">
        <f t="shared" si="14"/>
        <v>34.109248782444723</v>
      </c>
      <c r="AQ17" s="18">
        <f t="shared" si="14"/>
        <v>60.674046674065295</v>
      </c>
      <c r="AR17" s="18">
        <f t="shared" si="14"/>
        <v>106.60048168400687</v>
      </c>
      <c r="AS17" s="18">
        <f t="shared" si="14"/>
        <v>193.98577280349809</v>
      </c>
      <c r="AT17" s="18">
        <f t="shared" si="2"/>
        <v>180.16281296897009</v>
      </c>
      <c r="AU17" s="18">
        <f t="shared" si="3"/>
        <v>122.09161310782659</v>
      </c>
      <c r="AV17" s="18">
        <f t="shared" si="7"/>
        <v>90.945793924005343</v>
      </c>
      <c r="AW17" s="85">
        <f t="shared" si="4"/>
        <v>136.93312872417164</v>
      </c>
    </row>
    <row r="18" spans="1:49" ht="18" customHeight="1">
      <c r="A18" s="73">
        <v>11</v>
      </c>
      <c r="B18" s="39" t="str">
        <f>IF('1'!A1=1,D18,F18)</f>
        <v>Lithuania</v>
      </c>
      <c r="C18" s="76"/>
      <c r="D18" s="51" t="s">
        <v>20</v>
      </c>
      <c r="E18" s="76"/>
      <c r="F18" s="52" t="s">
        <v>96</v>
      </c>
      <c r="G18" s="24">
        <v>129.68968097999999</v>
      </c>
      <c r="H18" s="24">
        <v>138.01159799999999</v>
      </c>
      <c r="I18" s="24">
        <v>194.90008799999998</v>
      </c>
      <c r="J18" s="24">
        <v>167.88781800000001</v>
      </c>
      <c r="K18" s="19">
        <v>112.87668136000001</v>
      </c>
      <c r="L18" s="19">
        <v>182.100819</v>
      </c>
      <c r="M18" s="19">
        <v>263.56309499999998</v>
      </c>
      <c r="N18" s="19">
        <v>256.53689300000002</v>
      </c>
      <c r="O18" s="12">
        <v>199.02996100000001</v>
      </c>
      <c r="P18" s="12">
        <v>190.24403700000002</v>
      </c>
      <c r="Q18" s="12">
        <v>254.75153499999999</v>
      </c>
      <c r="R18" s="12">
        <v>261.12473999999997</v>
      </c>
      <c r="S18" s="26">
        <v>198.871771</v>
      </c>
      <c r="T18" s="12">
        <v>162.78306700000002</v>
      </c>
      <c r="U18" s="12">
        <v>289.332897</v>
      </c>
      <c r="V18" s="12">
        <v>307.13399800000002</v>
      </c>
      <c r="W18" s="12">
        <v>161.33619099999999</v>
      </c>
      <c r="X18" s="12">
        <v>195.61814554999998</v>
      </c>
      <c r="Y18" s="12">
        <v>336.577676</v>
      </c>
      <c r="Z18" s="12">
        <v>326.08590600000002</v>
      </c>
      <c r="AA18" s="19">
        <v>89.954406680000005</v>
      </c>
      <c r="AB18" s="19">
        <v>110.57858900000001</v>
      </c>
      <c r="AC18" s="19">
        <v>135.77591800000002</v>
      </c>
      <c r="AD18" s="19">
        <v>209.72148999999999</v>
      </c>
      <c r="AE18" s="19">
        <v>78.202429000000009</v>
      </c>
      <c r="AF18" s="19">
        <v>87.656829000000002</v>
      </c>
      <c r="AG18" s="19">
        <v>143.62371400000001</v>
      </c>
      <c r="AH18" s="70">
        <v>178.54021483000002</v>
      </c>
      <c r="AI18" s="25">
        <f t="shared" si="5"/>
        <v>546.03040368000006</v>
      </c>
      <c r="AJ18" s="19">
        <f t="shared" si="6"/>
        <v>488.02318683000004</v>
      </c>
      <c r="AK18" s="84">
        <f t="shared" ref="AK18:AT18" si="15">W18/S18*100</f>
        <v>81.125737548744397</v>
      </c>
      <c r="AL18" s="18">
        <f t="shared" si="15"/>
        <v>120.17106518210518</v>
      </c>
      <c r="AM18" s="18">
        <f t="shared" si="15"/>
        <v>116.32886529318509</v>
      </c>
      <c r="AN18" s="18">
        <f t="shared" si="15"/>
        <v>106.17056663326474</v>
      </c>
      <c r="AO18" s="18">
        <f t="shared" si="15"/>
        <v>55.755876051393841</v>
      </c>
      <c r="AP18" s="18">
        <f t="shared" si="15"/>
        <v>56.527776954994259</v>
      </c>
      <c r="AQ18" s="18">
        <f t="shared" si="15"/>
        <v>40.340143652308072</v>
      </c>
      <c r="AR18" s="18">
        <f t="shared" si="15"/>
        <v>64.31479746321817</v>
      </c>
      <c r="AS18" s="18">
        <f t="shared" si="15"/>
        <v>86.935628710435523</v>
      </c>
      <c r="AT18" s="18">
        <f t="shared" si="15"/>
        <v>79.27106847058792</v>
      </c>
      <c r="AU18" s="18">
        <f t="shared" si="3"/>
        <v>105.77996165711801</v>
      </c>
      <c r="AV18" s="18">
        <f t="shared" si="7"/>
        <v>85.13205529390433</v>
      </c>
      <c r="AW18" s="85">
        <f>AJ18/AI18*100</f>
        <v>89.37655916977198</v>
      </c>
    </row>
    <row r="19" spans="1:49" ht="18" customHeight="1">
      <c r="A19" s="73">
        <v>12</v>
      </c>
      <c r="B19" s="39" t="str">
        <f>IF('1'!A1=1,D19,F19)</f>
        <v>Belgium</v>
      </c>
      <c r="C19" s="76"/>
      <c r="D19" s="51" t="s">
        <v>13</v>
      </c>
      <c r="E19" s="76"/>
      <c r="F19" s="52" t="s">
        <v>98</v>
      </c>
      <c r="G19" s="24">
        <v>92.3615621</v>
      </c>
      <c r="H19" s="24">
        <v>137.82305300000002</v>
      </c>
      <c r="I19" s="24">
        <v>135.113619</v>
      </c>
      <c r="J19" s="24">
        <v>183.73086600000002</v>
      </c>
      <c r="K19" s="19">
        <v>112.88740512</v>
      </c>
      <c r="L19" s="19">
        <v>160.408478</v>
      </c>
      <c r="M19" s="19">
        <v>176.04558399999999</v>
      </c>
      <c r="N19" s="19">
        <v>184.56535500000001</v>
      </c>
      <c r="O19" s="12">
        <v>119.09765399999999</v>
      </c>
      <c r="P19" s="12">
        <v>214.788016</v>
      </c>
      <c r="Q19" s="12">
        <v>153.61988699999998</v>
      </c>
      <c r="R19" s="12">
        <v>200.20038500000001</v>
      </c>
      <c r="S19" s="26">
        <v>127.92986399999999</v>
      </c>
      <c r="T19" s="12">
        <v>169.47872099999998</v>
      </c>
      <c r="U19" s="12">
        <v>199.37378000000001</v>
      </c>
      <c r="V19" s="12">
        <v>171.358215</v>
      </c>
      <c r="W19" s="12">
        <v>128.502882</v>
      </c>
      <c r="X19" s="12">
        <v>118.55983061000001</v>
      </c>
      <c r="Y19" s="12">
        <v>140.292586</v>
      </c>
      <c r="Z19" s="12">
        <v>139.811724</v>
      </c>
      <c r="AA19" s="19">
        <v>80.188148699999999</v>
      </c>
      <c r="AB19" s="19">
        <v>90.849716999999998</v>
      </c>
      <c r="AC19" s="19">
        <v>89.041393999999997</v>
      </c>
      <c r="AD19" s="19">
        <v>83.956210000000013</v>
      </c>
      <c r="AE19" s="19">
        <v>87.251933999999991</v>
      </c>
      <c r="AF19" s="19">
        <v>114.58187</v>
      </c>
      <c r="AG19" s="19">
        <v>104.15498600000001</v>
      </c>
      <c r="AH19" s="70">
        <v>119.85489489</v>
      </c>
      <c r="AI19" s="25">
        <f t="shared" si="5"/>
        <v>344.03546969999996</v>
      </c>
      <c r="AJ19" s="19">
        <f t="shared" si="6"/>
        <v>425.84368488999996</v>
      </c>
      <c r="AK19" s="84">
        <f t="shared" ref="AK19:AS19" si="16">W19/S19*100</f>
        <v>100.44791574233207</v>
      </c>
      <c r="AL19" s="18">
        <f t="shared" si="16"/>
        <v>69.955584931514807</v>
      </c>
      <c r="AM19" s="18">
        <f t="shared" si="16"/>
        <v>70.36661791736104</v>
      </c>
      <c r="AN19" s="18">
        <f t="shared" si="16"/>
        <v>81.590324689131478</v>
      </c>
      <c r="AO19" s="18">
        <f t="shared" si="16"/>
        <v>62.401829011118991</v>
      </c>
      <c r="AP19" s="18">
        <f t="shared" si="16"/>
        <v>76.627738528783979</v>
      </c>
      <c r="AQ19" s="18">
        <f t="shared" si="16"/>
        <v>63.46835320292692</v>
      </c>
      <c r="AR19" s="18">
        <f t="shared" si="16"/>
        <v>60.049477681857368</v>
      </c>
      <c r="AS19" s="18">
        <f t="shared" si="16"/>
        <v>108.80901406818487</v>
      </c>
      <c r="AT19" s="18">
        <f t="shared" si="2"/>
        <v>126.12242919810086</v>
      </c>
      <c r="AU19" s="18">
        <f t="shared" si="3"/>
        <v>116.97366957215429</v>
      </c>
      <c r="AV19" s="18">
        <f t="shared" si="7"/>
        <v>142.7588202111553</v>
      </c>
      <c r="AW19" s="85">
        <f t="shared" si="4"/>
        <v>123.77900606043238</v>
      </c>
    </row>
    <row r="20" spans="1:49" ht="18" customHeight="1">
      <c r="A20" s="73">
        <v>13</v>
      </c>
      <c r="B20" s="39" t="str">
        <f>IF('1'!A1=1,D20,F20)</f>
        <v>Slovakia</v>
      </c>
      <c r="C20" s="76"/>
      <c r="D20" s="51" t="s">
        <v>28</v>
      </c>
      <c r="E20" s="76"/>
      <c r="F20" s="52" t="s">
        <v>93</v>
      </c>
      <c r="G20" s="24">
        <v>67.756976509999987</v>
      </c>
      <c r="H20" s="24">
        <v>98.315794999999994</v>
      </c>
      <c r="I20" s="24">
        <v>118.189279</v>
      </c>
      <c r="J20" s="24">
        <v>146.69774900000002</v>
      </c>
      <c r="K20" s="19">
        <v>111.23818945000001</v>
      </c>
      <c r="L20" s="19">
        <v>138.50217999999998</v>
      </c>
      <c r="M20" s="19">
        <v>173.37310200000002</v>
      </c>
      <c r="N20" s="19">
        <v>162.18381500000001</v>
      </c>
      <c r="O20" s="12">
        <v>124.57305199999999</v>
      </c>
      <c r="P20" s="12">
        <v>146.07604199999997</v>
      </c>
      <c r="Q20" s="12">
        <v>142.27189799999999</v>
      </c>
      <c r="R20" s="12">
        <v>162.68571299999999</v>
      </c>
      <c r="S20" s="26">
        <v>130.11039200000002</v>
      </c>
      <c r="T20" s="12">
        <v>165.29108400000001</v>
      </c>
      <c r="U20" s="12">
        <v>159.109915</v>
      </c>
      <c r="V20" s="12">
        <v>197.498627</v>
      </c>
      <c r="W20" s="12">
        <v>106.293993</v>
      </c>
      <c r="X20" s="12">
        <v>106.95628134</v>
      </c>
      <c r="Y20" s="12">
        <v>103.77919199999999</v>
      </c>
      <c r="Z20" s="12">
        <v>98.063948000000011</v>
      </c>
      <c r="AA20" s="19">
        <v>70.852653049999986</v>
      </c>
      <c r="AB20" s="19">
        <v>75.139433000000011</v>
      </c>
      <c r="AC20" s="19">
        <v>93.870580000000004</v>
      </c>
      <c r="AD20" s="19">
        <v>263.64672100000001</v>
      </c>
      <c r="AE20" s="19">
        <v>88.233602000000005</v>
      </c>
      <c r="AF20" s="19">
        <v>104.66314200000001</v>
      </c>
      <c r="AG20" s="19">
        <v>101.428287</v>
      </c>
      <c r="AH20" s="70">
        <v>122.98724619999999</v>
      </c>
      <c r="AI20" s="25">
        <f t="shared" si="5"/>
        <v>503.50938705000004</v>
      </c>
      <c r="AJ20" s="19">
        <f t="shared" si="6"/>
        <v>417.31227720000004</v>
      </c>
      <c r="AK20" s="84">
        <f t="shared" ref="AK20:AS20" si="17">W20/S20*100</f>
        <v>81.695236918508385</v>
      </c>
      <c r="AL20" s="18">
        <f t="shared" si="17"/>
        <v>64.707834658522785</v>
      </c>
      <c r="AM20" s="18">
        <f t="shared" si="17"/>
        <v>65.224842838989645</v>
      </c>
      <c r="AN20" s="18">
        <f t="shared" si="17"/>
        <v>49.652977081202707</v>
      </c>
      <c r="AO20" s="18">
        <f t="shared" si="17"/>
        <v>66.657250377262599</v>
      </c>
      <c r="AP20" s="18">
        <f t="shared" si="17"/>
        <v>70.252473308361942</v>
      </c>
      <c r="AQ20" s="18">
        <f t="shared" si="17"/>
        <v>90.452217049444755</v>
      </c>
      <c r="AR20" s="18">
        <f t="shared" si="17"/>
        <v>268.85183227581251</v>
      </c>
      <c r="AS20" s="18">
        <f t="shared" si="17"/>
        <v>124.53111944549833</v>
      </c>
      <c r="AT20" s="18">
        <f t="shared" si="2"/>
        <v>139.29189750473628</v>
      </c>
      <c r="AU20" s="18">
        <f t="shared" si="3"/>
        <v>108.05119878880049</v>
      </c>
      <c r="AV20" s="18">
        <f t="shared" si="7"/>
        <v>46.648502106726362</v>
      </c>
      <c r="AW20" s="85">
        <f t="shared" si="4"/>
        <v>82.880734288784893</v>
      </c>
    </row>
    <row r="21" spans="1:49" ht="18" customHeight="1">
      <c r="A21" s="73">
        <v>14</v>
      </c>
      <c r="B21" s="39" t="str">
        <f>IF('1'!A1=1,D21,F21)</f>
        <v>Sweden</v>
      </c>
      <c r="C21" s="76"/>
      <c r="D21" s="51" t="s">
        <v>36</v>
      </c>
      <c r="E21" s="76"/>
      <c r="F21" s="52" t="s">
        <v>104</v>
      </c>
      <c r="G21" s="24">
        <v>65.992217260000004</v>
      </c>
      <c r="H21" s="24">
        <v>78.076081000000002</v>
      </c>
      <c r="I21" s="24">
        <v>74.007781000000008</v>
      </c>
      <c r="J21" s="24">
        <v>95.766839000000004</v>
      </c>
      <c r="K21" s="19">
        <v>119.92529721000001</v>
      </c>
      <c r="L21" s="19">
        <v>153.96107000000001</v>
      </c>
      <c r="M21" s="19">
        <v>112.389842</v>
      </c>
      <c r="N21" s="19">
        <v>196.67159899999999</v>
      </c>
      <c r="O21" s="12">
        <v>96.188952</v>
      </c>
      <c r="P21" s="12">
        <v>109.10377800000001</v>
      </c>
      <c r="Q21" s="12">
        <v>116.715568</v>
      </c>
      <c r="R21" s="12">
        <v>124.319236</v>
      </c>
      <c r="S21" s="26">
        <v>98.491420000000005</v>
      </c>
      <c r="T21" s="12">
        <v>97.632745</v>
      </c>
      <c r="U21" s="12">
        <v>117.30409399999999</v>
      </c>
      <c r="V21" s="12">
        <v>108.54656299999999</v>
      </c>
      <c r="W21" s="12">
        <v>69.729407999999992</v>
      </c>
      <c r="X21" s="12">
        <v>64.367529130000008</v>
      </c>
      <c r="Y21" s="12">
        <v>77.139082999999999</v>
      </c>
      <c r="Z21" s="12">
        <v>64.308869999999999</v>
      </c>
      <c r="AA21" s="19">
        <v>43.344699150000004</v>
      </c>
      <c r="AB21" s="19">
        <v>50.891561000000003</v>
      </c>
      <c r="AC21" s="19">
        <v>51.247434999999996</v>
      </c>
      <c r="AD21" s="19">
        <v>50.491593000000002</v>
      </c>
      <c r="AE21" s="19">
        <v>49.513438999999998</v>
      </c>
      <c r="AF21" s="19">
        <v>82.612100000000012</v>
      </c>
      <c r="AG21" s="19">
        <v>92.409655000000001</v>
      </c>
      <c r="AH21" s="70">
        <v>124.45145969000001</v>
      </c>
      <c r="AI21" s="25">
        <f t="shared" si="5"/>
        <v>195.97528815000001</v>
      </c>
      <c r="AJ21" s="19">
        <f t="shared" si="6"/>
        <v>348.98665369000003</v>
      </c>
      <c r="AK21" s="84">
        <f t="shared" ref="AK21:AT21" si="18">W21/S21*100</f>
        <v>70.797444081931189</v>
      </c>
      <c r="AL21" s="18">
        <f t="shared" si="18"/>
        <v>65.928218171065467</v>
      </c>
      <c r="AM21" s="18">
        <f t="shared" si="18"/>
        <v>65.759923946047451</v>
      </c>
      <c r="AN21" s="18">
        <f t="shared" si="18"/>
        <v>59.245422630286328</v>
      </c>
      <c r="AO21" s="18">
        <f t="shared" si="18"/>
        <v>62.161289466275129</v>
      </c>
      <c r="AP21" s="18">
        <f t="shared" si="18"/>
        <v>79.064027605000589</v>
      </c>
      <c r="AQ21" s="18">
        <f t="shared" si="18"/>
        <v>66.43511046145052</v>
      </c>
      <c r="AR21" s="18">
        <f t="shared" si="18"/>
        <v>78.514197186173533</v>
      </c>
      <c r="AS21" s="18">
        <f t="shared" si="18"/>
        <v>114.23182066312714</v>
      </c>
      <c r="AT21" s="18">
        <f t="shared" si="18"/>
        <v>162.32966404783696</v>
      </c>
      <c r="AU21" s="18">
        <f t="shared" si="3"/>
        <v>180.3205467746825</v>
      </c>
      <c r="AV21" s="18">
        <f t="shared" si="7"/>
        <v>246.47956678649456</v>
      </c>
      <c r="AW21" s="85">
        <f>AJ21/AI21*100</f>
        <v>178.07686723383443</v>
      </c>
    </row>
    <row r="22" spans="1:49" ht="18" customHeight="1">
      <c r="A22" s="73">
        <v>15</v>
      </c>
      <c r="B22" s="39" t="str">
        <f>IF('1'!A1=1,D22,F22)</f>
        <v>Romania</v>
      </c>
      <c r="C22" s="76"/>
      <c r="D22" s="51" t="s">
        <v>27</v>
      </c>
      <c r="E22" s="76"/>
      <c r="F22" s="52" t="s">
        <v>88</v>
      </c>
      <c r="G22" s="24">
        <v>126.26313533000001</v>
      </c>
      <c r="H22" s="24">
        <v>167.44965200000001</v>
      </c>
      <c r="I22" s="24">
        <v>173.54733100000001</v>
      </c>
      <c r="J22" s="24">
        <v>184.25546700000001</v>
      </c>
      <c r="K22" s="19">
        <v>225.69362948999998</v>
      </c>
      <c r="L22" s="19">
        <v>269.22528499999999</v>
      </c>
      <c r="M22" s="19">
        <v>364.10921999999999</v>
      </c>
      <c r="N22" s="19">
        <v>222.295905</v>
      </c>
      <c r="O22" s="12">
        <v>193.76617000000002</v>
      </c>
      <c r="P22" s="12">
        <v>239.01782600000001</v>
      </c>
      <c r="Q22" s="12">
        <v>209.99651</v>
      </c>
      <c r="R22" s="12">
        <v>248.317046</v>
      </c>
      <c r="S22" s="26">
        <v>167.20799100000002</v>
      </c>
      <c r="T22" s="12">
        <v>135.348569</v>
      </c>
      <c r="U22" s="12">
        <v>292.59646000000004</v>
      </c>
      <c r="V22" s="12">
        <v>269.09744699999999</v>
      </c>
      <c r="W22" s="12">
        <v>239.95560599999999</v>
      </c>
      <c r="X22" s="12">
        <v>159.30846256000001</v>
      </c>
      <c r="Y22" s="12">
        <v>224.77411999999998</v>
      </c>
      <c r="Z22" s="12">
        <v>164.55016800000001</v>
      </c>
      <c r="AA22" s="19">
        <v>101.61244572</v>
      </c>
      <c r="AB22" s="19">
        <v>56.481911999999994</v>
      </c>
      <c r="AC22" s="19">
        <v>60.324683999999998</v>
      </c>
      <c r="AD22" s="19">
        <v>69.978966</v>
      </c>
      <c r="AE22" s="19">
        <v>88.968437000000009</v>
      </c>
      <c r="AF22" s="19">
        <v>65.043495000000007</v>
      </c>
      <c r="AG22" s="19">
        <v>69.318190000000001</v>
      </c>
      <c r="AH22" s="70">
        <v>91.616859480000002</v>
      </c>
      <c r="AI22" s="25">
        <f t="shared" si="5"/>
        <v>288.39800772000001</v>
      </c>
      <c r="AJ22" s="19">
        <f t="shared" si="6"/>
        <v>314.94698148000003</v>
      </c>
      <c r="AK22" s="84">
        <f t="shared" ref="AK22:AS22" si="19">W22/S22*100</f>
        <v>143.50725976966015</v>
      </c>
      <c r="AL22" s="18">
        <f t="shared" si="19"/>
        <v>117.70236193631276</v>
      </c>
      <c r="AM22" s="18">
        <f t="shared" si="19"/>
        <v>76.820519291313346</v>
      </c>
      <c r="AN22" s="18">
        <f t="shared" si="19"/>
        <v>61.148914578888601</v>
      </c>
      <c r="AO22" s="18">
        <f t="shared" si="19"/>
        <v>42.3463520664735</v>
      </c>
      <c r="AP22" s="18">
        <f t="shared" si="19"/>
        <v>35.454432923629106</v>
      </c>
      <c r="AQ22" s="18">
        <f t="shared" si="19"/>
        <v>26.837913546274812</v>
      </c>
      <c r="AR22" s="18">
        <f t="shared" si="19"/>
        <v>42.527435158862914</v>
      </c>
      <c r="AS22" s="18">
        <f t="shared" si="19"/>
        <v>87.55663380562514</v>
      </c>
      <c r="AT22" s="18">
        <f>AF22/AB22*100</f>
        <v>115.15809698510209</v>
      </c>
      <c r="AU22" s="18">
        <f t="shared" si="3"/>
        <v>114.90850080540828</v>
      </c>
      <c r="AV22" s="18">
        <f t="shared" si="7"/>
        <v>130.92056758883805</v>
      </c>
      <c r="AW22" s="85">
        <f>AJ22/AI22*100</f>
        <v>109.20567169304994</v>
      </c>
    </row>
    <row r="23" spans="1:49" ht="18" customHeight="1">
      <c r="A23" s="73">
        <v>16</v>
      </c>
      <c r="B23" s="39" t="str">
        <f>IF('1'!A1=1,D23,F23)</f>
        <v>Finland</v>
      </c>
      <c r="C23" s="76"/>
      <c r="D23" s="51" t="s">
        <v>32</v>
      </c>
      <c r="E23" s="76"/>
      <c r="F23" s="52" t="s">
        <v>106</v>
      </c>
      <c r="G23" s="24">
        <v>67.977671720000004</v>
      </c>
      <c r="H23" s="24">
        <v>83.943691999999999</v>
      </c>
      <c r="I23" s="24">
        <v>108.075354</v>
      </c>
      <c r="J23" s="24">
        <v>124.388429</v>
      </c>
      <c r="K23" s="19">
        <v>110.97025271</v>
      </c>
      <c r="L23" s="19">
        <v>106.01315200000001</v>
      </c>
      <c r="M23" s="19">
        <v>125.87689</v>
      </c>
      <c r="N23" s="19">
        <v>132.40940499999999</v>
      </c>
      <c r="O23" s="12">
        <v>88.074346999999989</v>
      </c>
      <c r="P23" s="12">
        <v>110.937791</v>
      </c>
      <c r="Q23" s="12">
        <v>136.16816699999998</v>
      </c>
      <c r="R23" s="12">
        <v>117.885144</v>
      </c>
      <c r="S23" s="26">
        <v>88.959634000000008</v>
      </c>
      <c r="T23" s="12">
        <v>111.649108</v>
      </c>
      <c r="U23" s="12">
        <v>124.296025</v>
      </c>
      <c r="V23" s="12">
        <v>113.852721</v>
      </c>
      <c r="W23" s="12">
        <v>75.945678999999998</v>
      </c>
      <c r="X23" s="12">
        <v>70.20741353999999</v>
      </c>
      <c r="Y23" s="12">
        <v>82.447589000000008</v>
      </c>
      <c r="Z23" s="12">
        <v>76.072045000000003</v>
      </c>
      <c r="AA23" s="19">
        <v>43.991338380000002</v>
      </c>
      <c r="AB23" s="19">
        <v>49.768518999999998</v>
      </c>
      <c r="AC23" s="19">
        <v>57.465975</v>
      </c>
      <c r="AD23" s="19">
        <v>54.139370999999997</v>
      </c>
      <c r="AE23" s="19">
        <v>44.957566</v>
      </c>
      <c r="AF23" s="19">
        <v>48.587361999999999</v>
      </c>
      <c r="AG23" s="19">
        <v>52.919477000000001</v>
      </c>
      <c r="AH23" s="70">
        <v>54.62871019</v>
      </c>
      <c r="AI23" s="25">
        <f t="shared" si="5"/>
        <v>205.36520337999997</v>
      </c>
      <c r="AJ23" s="19">
        <f t="shared" si="6"/>
        <v>201.09311518999999</v>
      </c>
      <c r="AK23" s="84">
        <f t="shared" ref="AK23:AS23" si="20">W23/S23*100</f>
        <v>85.37094363495244</v>
      </c>
      <c r="AL23" s="18">
        <f t="shared" si="20"/>
        <v>62.882198342327989</v>
      </c>
      <c r="AM23" s="18">
        <f t="shared" si="20"/>
        <v>66.331637717296275</v>
      </c>
      <c r="AN23" s="18">
        <f t="shared" si="20"/>
        <v>66.816185271496494</v>
      </c>
      <c r="AO23" s="18">
        <f t="shared" si="20"/>
        <v>57.924741682801994</v>
      </c>
      <c r="AP23" s="18">
        <f t="shared" si="20"/>
        <v>70.887840030803687</v>
      </c>
      <c r="AQ23" s="18">
        <f t="shared" si="20"/>
        <v>69.700006630879159</v>
      </c>
      <c r="AR23" s="18">
        <f t="shared" si="20"/>
        <v>71.168549498044911</v>
      </c>
      <c r="AS23" s="18">
        <f t="shared" si="20"/>
        <v>102.19640423679239</v>
      </c>
      <c r="AT23" s="18">
        <f>AF23/AB23*100</f>
        <v>97.626698515983563</v>
      </c>
      <c r="AU23" s="18">
        <f t="shared" si="3"/>
        <v>92.08836533270339</v>
      </c>
      <c r="AV23" s="18">
        <f t="shared" si="7"/>
        <v>100.90385089623595</v>
      </c>
      <c r="AW23" s="85">
        <f>AJ23/AI23*100</f>
        <v>97.919760446420383</v>
      </c>
    </row>
    <row r="24" spans="1:49" ht="18" customHeight="1">
      <c r="A24" s="73">
        <v>17</v>
      </c>
      <c r="B24" s="39" t="str">
        <f>IF('1'!A1=1,D24,F24)</f>
        <v>Greece</v>
      </c>
      <c r="C24" s="76"/>
      <c r="D24" s="51" t="s">
        <v>15</v>
      </c>
      <c r="E24" s="76"/>
      <c r="F24" s="52" t="s">
        <v>97</v>
      </c>
      <c r="G24" s="24">
        <v>16.73755044</v>
      </c>
      <c r="H24" s="24">
        <v>22.471717999999999</v>
      </c>
      <c r="I24" s="24">
        <v>38.939838999999999</v>
      </c>
      <c r="J24" s="24">
        <v>25.767222</v>
      </c>
      <c r="K24" s="19">
        <v>25.584552179999999</v>
      </c>
      <c r="L24" s="19">
        <v>35.005978000000006</v>
      </c>
      <c r="M24" s="19">
        <v>38.497860000000003</v>
      </c>
      <c r="N24" s="19">
        <v>29.340053000000001</v>
      </c>
      <c r="O24" s="12">
        <v>22.018832</v>
      </c>
      <c r="P24" s="12">
        <v>39.486040000000003</v>
      </c>
      <c r="Q24" s="12">
        <v>62.709480000000006</v>
      </c>
      <c r="R24" s="12">
        <v>62.191547</v>
      </c>
      <c r="S24" s="26">
        <v>40.26811</v>
      </c>
      <c r="T24" s="12">
        <v>40.638639000000005</v>
      </c>
      <c r="U24" s="12">
        <v>57.133310999999999</v>
      </c>
      <c r="V24" s="12">
        <v>139.248885</v>
      </c>
      <c r="W24" s="12">
        <v>63.059356000000001</v>
      </c>
      <c r="X24" s="12">
        <v>35.79580369</v>
      </c>
      <c r="Y24" s="12">
        <v>82.379520999999997</v>
      </c>
      <c r="Z24" s="12">
        <v>124.844292</v>
      </c>
      <c r="AA24" s="19">
        <v>53.603488310000003</v>
      </c>
      <c r="AB24" s="19">
        <v>34.845267999999997</v>
      </c>
      <c r="AC24" s="19">
        <v>42.407412999999998</v>
      </c>
      <c r="AD24" s="19">
        <v>106.92161299999999</v>
      </c>
      <c r="AE24" s="19">
        <v>42.175283</v>
      </c>
      <c r="AF24" s="19">
        <v>42.253664999999998</v>
      </c>
      <c r="AG24" s="19">
        <v>46.697873000000001</v>
      </c>
      <c r="AH24" s="70">
        <v>101.87756003</v>
      </c>
      <c r="AI24" s="25">
        <f t="shared" si="5"/>
        <v>237.77778230999996</v>
      </c>
      <c r="AJ24" s="19">
        <f t="shared" si="6"/>
        <v>233.00438102999999</v>
      </c>
      <c r="AK24" s="84">
        <f t="shared" ref="AK24:AR24" si="21">W24/S24*100</f>
        <v>156.59874774356183</v>
      </c>
      <c r="AL24" s="18">
        <f t="shared" si="21"/>
        <v>88.083175447878546</v>
      </c>
      <c r="AM24" s="18">
        <f t="shared" si="21"/>
        <v>144.18824947848725</v>
      </c>
      <c r="AN24" s="18">
        <f t="shared" si="21"/>
        <v>89.655505679632554</v>
      </c>
      <c r="AO24" s="18">
        <f t="shared" si="21"/>
        <v>85.004814051700748</v>
      </c>
      <c r="AP24" s="18">
        <f t="shared" si="21"/>
        <v>97.344561116068633</v>
      </c>
      <c r="AQ24" s="18">
        <f t="shared" si="21"/>
        <v>51.478100971235321</v>
      </c>
      <c r="AR24" s="18">
        <f t="shared" si="21"/>
        <v>85.643974015247721</v>
      </c>
      <c r="AS24" s="18">
        <f>AE24/AA24*100</f>
        <v>78.680108943827804</v>
      </c>
      <c r="AT24" s="18">
        <f>AF24/AB24*100</f>
        <v>121.2608409268082</v>
      </c>
      <c r="AU24" s="18">
        <f t="shared" si="3"/>
        <v>110.11724058715868</v>
      </c>
      <c r="AV24" s="18">
        <f t="shared" si="7"/>
        <v>95.282475798415049</v>
      </c>
      <c r="AW24" s="85">
        <f>AJ24/AI24*100</f>
        <v>97.992494827049597</v>
      </c>
    </row>
    <row r="25" spans="1:49" ht="18" customHeight="1">
      <c r="A25" s="73">
        <v>18</v>
      </c>
      <c r="B25" s="39" t="str">
        <f>IF('1'!A1=1,D25,F25)</f>
        <v>Denmark</v>
      </c>
      <c r="C25" s="76"/>
      <c r="D25" s="51" t="s">
        <v>16</v>
      </c>
      <c r="E25" s="76"/>
      <c r="F25" s="52" t="s">
        <v>102</v>
      </c>
      <c r="G25" s="27">
        <v>37.073851640000001</v>
      </c>
      <c r="H25" s="27">
        <v>56.105896000000001</v>
      </c>
      <c r="I25" s="27">
        <v>56.510688999999999</v>
      </c>
      <c r="J25" s="27">
        <v>81.00254799999999</v>
      </c>
      <c r="K25" s="19">
        <v>54.7579189</v>
      </c>
      <c r="L25" s="19">
        <v>66.532753999999997</v>
      </c>
      <c r="M25" s="19">
        <v>78.268357999999992</v>
      </c>
      <c r="N25" s="19">
        <v>81.844300000000004</v>
      </c>
      <c r="O25" s="12">
        <v>55.152591000000001</v>
      </c>
      <c r="P25" s="12">
        <v>72.617272</v>
      </c>
      <c r="Q25" s="12">
        <v>64.883749000000009</v>
      </c>
      <c r="R25" s="12">
        <v>67.139184</v>
      </c>
      <c r="S25" s="26">
        <v>60.982779000000001</v>
      </c>
      <c r="T25" s="12">
        <v>67.159774999999996</v>
      </c>
      <c r="U25" s="12">
        <v>74.858320999999989</v>
      </c>
      <c r="V25" s="12">
        <v>81.30676600000001</v>
      </c>
      <c r="W25" s="12">
        <v>49.429665</v>
      </c>
      <c r="X25" s="12">
        <v>59.88846135</v>
      </c>
      <c r="Y25" s="12">
        <v>52.901665000000001</v>
      </c>
      <c r="Z25" s="12">
        <v>48.741472999999999</v>
      </c>
      <c r="AA25" s="19">
        <v>23.015129000000002</v>
      </c>
      <c r="AB25" s="19">
        <v>27.558074000000001</v>
      </c>
      <c r="AC25" s="19">
        <v>32.103523000000003</v>
      </c>
      <c r="AD25" s="19">
        <v>38.763732000000005</v>
      </c>
      <c r="AE25" s="19">
        <v>35.197840999999997</v>
      </c>
      <c r="AF25" s="19">
        <v>49.113101999999998</v>
      </c>
      <c r="AG25" s="19">
        <v>38.914470000000001</v>
      </c>
      <c r="AH25" s="70">
        <v>39.744517999999999</v>
      </c>
      <c r="AI25" s="25">
        <f t="shared" si="5"/>
        <v>121.44045800000001</v>
      </c>
      <c r="AJ25" s="19">
        <f t="shared" si="6"/>
        <v>162.969931</v>
      </c>
      <c r="AK25" s="84">
        <f t="shared" ref="AK25:AR25" si="22">W25/S25*100</f>
        <v>81.055120495574656</v>
      </c>
      <c r="AL25" s="18">
        <f t="shared" si="22"/>
        <v>89.173111955780087</v>
      </c>
      <c r="AM25" s="18">
        <f t="shared" si="22"/>
        <v>70.669050939574248</v>
      </c>
      <c r="AN25" s="18">
        <f t="shared" si="22"/>
        <v>59.947622317188213</v>
      </c>
      <c r="AO25" s="18">
        <f t="shared" si="22"/>
        <v>46.561369574323443</v>
      </c>
      <c r="AP25" s="18">
        <f t="shared" si="22"/>
        <v>46.015665419996637</v>
      </c>
      <c r="AQ25" s="18">
        <f t="shared" si="22"/>
        <v>60.685278998307524</v>
      </c>
      <c r="AR25" s="18">
        <f t="shared" si="22"/>
        <v>79.529258379204109</v>
      </c>
      <c r="AS25" s="18">
        <f>AE25/AA25*100</f>
        <v>152.93349431150264</v>
      </c>
      <c r="AT25" s="18">
        <f t="shared" si="2"/>
        <v>178.21674330361401</v>
      </c>
      <c r="AU25" s="18">
        <f t="shared" si="3"/>
        <v>121.21557500091188</v>
      </c>
      <c r="AV25" s="18">
        <f t="shared" si="7"/>
        <v>102.53016402032702</v>
      </c>
      <c r="AW25" s="85">
        <f t="shared" si="4"/>
        <v>134.19739490771684</v>
      </c>
    </row>
    <row r="26" spans="1:49" ht="18" customHeight="1">
      <c r="A26" s="73">
        <v>19</v>
      </c>
      <c r="B26" s="39" t="str">
        <f>IF('1'!A1=1,D26,F26)</f>
        <v>Bulgaria</v>
      </c>
      <c r="C26" s="76"/>
      <c r="D26" s="51" t="s">
        <v>14</v>
      </c>
      <c r="E26" s="76"/>
      <c r="F26" s="52" t="s">
        <v>90</v>
      </c>
      <c r="G26" s="24">
        <v>28.45042458</v>
      </c>
      <c r="H26" s="24">
        <v>50.416333000000002</v>
      </c>
      <c r="I26" s="24">
        <v>61.612919000000005</v>
      </c>
      <c r="J26" s="24">
        <v>76.658717999999993</v>
      </c>
      <c r="K26" s="19">
        <v>38.758867700000003</v>
      </c>
      <c r="L26" s="19">
        <v>63.418535000000006</v>
      </c>
      <c r="M26" s="19">
        <v>100.21726700000001</v>
      </c>
      <c r="N26" s="19">
        <v>66.835938999999996</v>
      </c>
      <c r="O26" s="12">
        <v>47.919938000000002</v>
      </c>
      <c r="P26" s="12">
        <v>67.091853</v>
      </c>
      <c r="Q26" s="12">
        <v>85.286456999999999</v>
      </c>
      <c r="R26" s="12">
        <v>79.578251999999992</v>
      </c>
      <c r="S26" s="26">
        <v>62.237925000000004</v>
      </c>
      <c r="T26" s="12">
        <v>66.656584000000009</v>
      </c>
      <c r="U26" s="12">
        <v>68.087564</v>
      </c>
      <c r="V26" s="12">
        <v>77.158783</v>
      </c>
      <c r="W26" s="12">
        <v>42.378178999999996</v>
      </c>
      <c r="X26" s="12">
        <v>43.145700830000003</v>
      </c>
      <c r="Y26" s="12">
        <v>56.977451000000002</v>
      </c>
      <c r="Z26" s="12">
        <v>59.125932999999996</v>
      </c>
      <c r="AA26" s="19">
        <v>54.09175518</v>
      </c>
      <c r="AB26" s="19">
        <v>65.365319999999997</v>
      </c>
      <c r="AC26" s="19">
        <v>74.962641000000005</v>
      </c>
      <c r="AD26" s="19">
        <v>57.147635000000001</v>
      </c>
      <c r="AE26" s="19">
        <v>33.644091000000003</v>
      </c>
      <c r="AF26" s="19">
        <v>37.808090999999997</v>
      </c>
      <c r="AG26" s="19">
        <v>43.525283000000002</v>
      </c>
      <c r="AH26" s="70">
        <v>56.457574540000003</v>
      </c>
      <c r="AI26" s="25">
        <f t="shared" si="5"/>
        <v>251.56735118000003</v>
      </c>
      <c r="AJ26" s="19">
        <f t="shared" si="6"/>
        <v>171.43503953999999</v>
      </c>
      <c r="AK26" s="84">
        <f t="shared" ref="AK26:AR26" si="23">W26/S26*100</f>
        <v>68.090603920358845</v>
      </c>
      <c r="AL26" s="18">
        <f t="shared" si="23"/>
        <v>64.728340759256426</v>
      </c>
      <c r="AM26" s="18">
        <f t="shared" si="23"/>
        <v>83.682610527819733</v>
      </c>
      <c r="AN26" s="18">
        <f t="shared" si="23"/>
        <v>76.628908208674048</v>
      </c>
      <c r="AO26" s="18">
        <f t="shared" si="23"/>
        <v>127.64058403736509</v>
      </c>
      <c r="AP26" s="18">
        <f t="shared" si="23"/>
        <v>151.49903406957824</v>
      </c>
      <c r="AQ26" s="18">
        <f t="shared" si="23"/>
        <v>131.56545209437326</v>
      </c>
      <c r="AR26" s="18">
        <f t="shared" si="23"/>
        <v>96.654094236449524</v>
      </c>
      <c r="AS26" s="18">
        <f>AE26/AA26*100</f>
        <v>62.198186928938185</v>
      </c>
      <c r="AT26" s="18">
        <f t="shared" si="2"/>
        <v>57.841208457328754</v>
      </c>
      <c r="AU26" s="18">
        <f t="shared" si="3"/>
        <v>58.062632825329615</v>
      </c>
      <c r="AV26" s="18">
        <f t="shared" si="7"/>
        <v>98.792495157498649</v>
      </c>
      <c r="AW26" s="85">
        <f t="shared" si="4"/>
        <v>68.14677609628913</v>
      </c>
    </row>
    <row r="27" spans="1:49" ht="18" customHeight="1">
      <c r="A27" s="73">
        <v>20</v>
      </c>
      <c r="B27" s="39" t="str">
        <f>IF('1'!A1=1,D27,F27)</f>
        <v>Slovenia</v>
      </c>
      <c r="C27" s="76"/>
      <c r="D27" s="51" t="s">
        <v>29</v>
      </c>
      <c r="E27" s="76"/>
      <c r="F27" s="52" t="s">
        <v>109</v>
      </c>
      <c r="G27" s="24">
        <v>36.898478730000001</v>
      </c>
      <c r="H27" s="24">
        <v>47.833126</v>
      </c>
      <c r="I27" s="24">
        <v>52.225877999999994</v>
      </c>
      <c r="J27" s="24">
        <v>73.703441000000012</v>
      </c>
      <c r="K27" s="19">
        <v>46.048409910000004</v>
      </c>
      <c r="L27" s="19">
        <v>62.174553000000003</v>
      </c>
      <c r="M27" s="19">
        <v>70.521865999999989</v>
      </c>
      <c r="N27" s="19">
        <v>73.917856</v>
      </c>
      <c r="O27" s="12">
        <v>45.132936999999998</v>
      </c>
      <c r="P27" s="12">
        <v>63.487251999999998</v>
      </c>
      <c r="Q27" s="12">
        <v>54.696648000000003</v>
      </c>
      <c r="R27" s="12">
        <v>83.156850999999989</v>
      </c>
      <c r="S27" s="26">
        <v>56.290158000000005</v>
      </c>
      <c r="T27" s="12">
        <v>62.776781</v>
      </c>
      <c r="U27" s="12">
        <v>73.90457099999999</v>
      </c>
      <c r="V27" s="12">
        <v>91.60620200000001</v>
      </c>
      <c r="W27" s="12">
        <v>48.333280999999999</v>
      </c>
      <c r="X27" s="12">
        <v>45.568571580000004</v>
      </c>
      <c r="Y27" s="12">
        <v>49.573839</v>
      </c>
      <c r="Z27" s="12">
        <v>57.143726000000001</v>
      </c>
      <c r="AA27" s="19">
        <v>27.352463059999998</v>
      </c>
      <c r="AB27" s="19">
        <v>23.751655</v>
      </c>
      <c r="AC27" s="19">
        <v>32.377491999999997</v>
      </c>
      <c r="AD27" s="19">
        <v>41.891855999999997</v>
      </c>
      <c r="AE27" s="19">
        <v>25.652754000000002</v>
      </c>
      <c r="AF27" s="19">
        <v>32.187181000000002</v>
      </c>
      <c r="AG27" s="19">
        <v>30.911802999999999</v>
      </c>
      <c r="AH27" s="70">
        <v>44.075074390000005</v>
      </c>
      <c r="AI27" s="25">
        <f t="shared" si="5"/>
        <v>125.37346606</v>
      </c>
      <c r="AJ27" s="19">
        <f t="shared" si="6"/>
        <v>132.82681239000001</v>
      </c>
      <c r="AK27" s="84">
        <f t="shared" ref="AK27:AS29" si="24">W27/S27*100</f>
        <v>85.864532481859442</v>
      </c>
      <c r="AL27" s="18">
        <f t="shared" si="24"/>
        <v>72.58825771904425</v>
      </c>
      <c r="AM27" s="18">
        <f t="shared" si="24"/>
        <v>67.07817707243035</v>
      </c>
      <c r="AN27" s="18">
        <f t="shared" si="24"/>
        <v>62.379756776730019</v>
      </c>
      <c r="AO27" s="18">
        <f t="shared" si="24"/>
        <v>56.591364157546018</v>
      </c>
      <c r="AP27" s="18">
        <f t="shared" si="24"/>
        <v>52.122886841650697</v>
      </c>
      <c r="AQ27" s="18">
        <f t="shared" si="24"/>
        <v>65.31164955774355</v>
      </c>
      <c r="AR27" s="18">
        <f t="shared" si="24"/>
        <v>73.309633327025253</v>
      </c>
      <c r="AS27" s="18">
        <f t="shared" si="24"/>
        <v>93.785901268666237</v>
      </c>
      <c r="AT27" s="18">
        <f t="shared" si="2"/>
        <v>135.51552933890292</v>
      </c>
      <c r="AU27" s="18">
        <f t="shared" si="3"/>
        <v>95.473123736699563</v>
      </c>
      <c r="AV27" s="18">
        <f t="shared" si="7"/>
        <v>105.21155804125748</v>
      </c>
      <c r="AW27" s="85">
        <f t="shared" si="4"/>
        <v>105.94491527133268</v>
      </c>
    </row>
    <row r="28" spans="1:49" ht="18" customHeight="1">
      <c r="A28" s="73">
        <v>21</v>
      </c>
      <c r="B28" s="39" t="str">
        <f>IF('1'!A1=1,D28,F28)</f>
        <v>Latvia</v>
      </c>
      <c r="C28" s="76"/>
      <c r="D28" s="51" t="s">
        <v>19</v>
      </c>
      <c r="E28" s="76"/>
      <c r="F28" s="52" t="s">
        <v>100</v>
      </c>
      <c r="G28" s="24">
        <v>10.815735500000001</v>
      </c>
      <c r="H28" s="24">
        <v>17.686888</v>
      </c>
      <c r="I28" s="24">
        <v>17.750842000000002</v>
      </c>
      <c r="J28" s="24">
        <v>17.690541</v>
      </c>
      <c r="K28" s="19">
        <v>13.534910270000001</v>
      </c>
      <c r="L28" s="19">
        <v>17.218095000000002</v>
      </c>
      <c r="M28" s="19">
        <v>18.668787000000002</v>
      </c>
      <c r="N28" s="19">
        <v>21.857896</v>
      </c>
      <c r="O28" s="12">
        <v>19.060344000000001</v>
      </c>
      <c r="P28" s="12">
        <v>17.799871</v>
      </c>
      <c r="Q28" s="12">
        <v>19.114526000000001</v>
      </c>
      <c r="R28" s="12">
        <v>30.122653999999997</v>
      </c>
      <c r="S28" s="26">
        <v>27.949323</v>
      </c>
      <c r="T28" s="12">
        <v>16.783895000000001</v>
      </c>
      <c r="U28" s="12">
        <v>20.735593000000001</v>
      </c>
      <c r="V28" s="12">
        <v>26.55218</v>
      </c>
      <c r="W28" s="12">
        <v>17.627839999999999</v>
      </c>
      <c r="X28" s="12">
        <v>18.00350912</v>
      </c>
      <c r="Y28" s="12">
        <v>20.652305000000002</v>
      </c>
      <c r="Z28" s="12">
        <v>21.636251999999999</v>
      </c>
      <c r="AA28" s="19">
        <v>14.979177949999999</v>
      </c>
      <c r="AB28" s="19">
        <v>17.874766000000001</v>
      </c>
      <c r="AC28" s="19">
        <v>21.686710999999999</v>
      </c>
      <c r="AD28" s="19">
        <v>23.338056000000002</v>
      </c>
      <c r="AE28" s="19">
        <v>22.424008999999998</v>
      </c>
      <c r="AF28" s="19">
        <v>22.806656</v>
      </c>
      <c r="AG28" s="19">
        <v>28.678058</v>
      </c>
      <c r="AH28" s="70">
        <v>30.49927559</v>
      </c>
      <c r="AI28" s="25">
        <f t="shared" si="5"/>
        <v>77.878710949999999</v>
      </c>
      <c r="AJ28" s="19">
        <f t="shared" si="6"/>
        <v>104.40799859000001</v>
      </c>
      <c r="AK28" s="84">
        <f t="shared" si="24"/>
        <v>63.070722679043065</v>
      </c>
      <c r="AL28" s="18">
        <f t="shared" si="24"/>
        <v>107.2665738197242</v>
      </c>
      <c r="AM28" s="18">
        <f t="shared" si="24"/>
        <v>99.59833316558634</v>
      </c>
      <c r="AN28" s="18">
        <f t="shared" si="24"/>
        <v>81.485783841477428</v>
      </c>
      <c r="AO28" s="18">
        <f t="shared" si="24"/>
        <v>84.974551334706916</v>
      </c>
      <c r="AP28" s="18">
        <f t="shared" si="24"/>
        <v>99.284899854012465</v>
      </c>
      <c r="AQ28" s="18">
        <f t="shared" si="24"/>
        <v>105.00867094496232</v>
      </c>
      <c r="AR28" s="18">
        <f t="shared" si="24"/>
        <v>107.86552125571474</v>
      </c>
      <c r="AS28" s="18">
        <f t="shared" si="24"/>
        <v>149.70119905678803</v>
      </c>
      <c r="AT28" s="18">
        <f t="shared" si="2"/>
        <v>127.59135420290258</v>
      </c>
      <c r="AU28" s="18">
        <f t="shared" si="3"/>
        <v>132.23793133038939</v>
      </c>
      <c r="AV28" s="18">
        <f t="shared" si="7"/>
        <v>130.68473051054465</v>
      </c>
      <c r="AW28" s="85">
        <f t="shared" si="4"/>
        <v>134.06487770070109</v>
      </c>
    </row>
    <row r="29" spans="1:49" ht="18" customHeight="1">
      <c r="A29" s="73">
        <v>22</v>
      </c>
      <c r="B29" s="39" t="str">
        <f>IF('1'!A1=1,D29,F29)</f>
        <v>Ireland</v>
      </c>
      <c r="C29" s="76"/>
      <c r="D29" s="51" t="s">
        <v>9</v>
      </c>
      <c r="E29" s="76"/>
      <c r="F29" s="52" t="s">
        <v>105</v>
      </c>
      <c r="G29" s="24">
        <v>20.86583212</v>
      </c>
      <c r="H29" s="24">
        <v>25.402927999999999</v>
      </c>
      <c r="I29" s="24">
        <v>30.812830999999999</v>
      </c>
      <c r="J29" s="24">
        <v>33.108857</v>
      </c>
      <c r="K29" s="19">
        <v>31.59374214</v>
      </c>
      <c r="L29" s="19">
        <v>39.747887999999996</v>
      </c>
      <c r="M29" s="19">
        <v>57.420519999999996</v>
      </c>
      <c r="N29" s="19">
        <v>38.685409</v>
      </c>
      <c r="O29" s="12">
        <v>30.082236999999999</v>
      </c>
      <c r="P29" s="12">
        <v>38.352608000000004</v>
      </c>
      <c r="Q29" s="12">
        <v>35.744627999999999</v>
      </c>
      <c r="R29" s="12">
        <v>47.655748000000003</v>
      </c>
      <c r="S29" s="26">
        <v>35.010794000000004</v>
      </c>
      <c r="T29" s="12">
        <v>46.659389000000004</v>
      </c>
      <c r="U29" s="12">
        <v>61.678134</v>
      </c>
      <c r="V29" s="12">
        <v>46.903503999999998</v>
      </c>
      <c r="W29" s="12">
        <v>38.031436999999997</v>
      </c>
      <c r="X29" s="12">
        <v>32.417971880000003</v>
      </c>
      <c r="Y29" s="12">
        <v>27.995773</v>
      </c>
      <c r="Z29" s="12">
        <v>34.745982000000005</v>
      </c>
      <c r="AA29" s="19">
        <v>18.607591120000002</v>
      </c>
      <c r="AB29" s="19">
        <v>19.388390000000001</v>
      </c>
      <c r="AC29" s="19">
        <v>15.984584999999999</v>
      </c>
      <c r="AD29" s="19">
        <v>20.884169999999997</v>
      </c>
      <c r="AE29" s="19">
        <v>19.998909000000001</v>
      </c>
      <c r="AF29" s="19">
        <v>21.967544</v>
      </c>
      <c r="AG29" s="19">
        <v>20.595062000000002</v>
      </c>
      <c r="AH29" s="70">
        <v>21.819391360000001</v>
      </c>
      <c r="AI29" s="25">
        <f t="shared" si="5"/>
        <v>74.864736120000003</v>
      </c>
      <c r="AJ29" s="19">
        <f t="shared" si="6"/>
        <v>84.380906359999997</v>
      </c>
      <c r="AK29" s="84">
        <f t="shared" si="24"/>
        <v>108.62774777401505</v>
      </c>
      <c r="AL29" s="18">
        <f t="shared" si="24"/>
        <v>69.477917681262397</v>
      </c>
      <c r="AM29" s="18">
        <f t="shared" si="24"/>
        <v>45.390110213126746</v>
      </c>
      <c r="AN29" s="18">
        <f t="shared" si="24"/>
        <v>74.079714811925371</v>
      </c>
      <c r="AO29" s="18">
        <f t="shared" si="24"/>
        <v>48.92686836944921</v>
      </c>
      <c r="AP29" s="18">
        <f t="shared" si="24"/>
        <v>59.807535375035314</v>
      </c>
      <c r="AQ29" s="18">
        <f t="shared" si="24"/>
        <v>57.096423092157522</v>
      </c>
      <c r="AR29" s="18">
        <f t="shared" si="24"/>
        <v>60.105280662379876</v>
      </c>
      <c r="AS29" s="18">
        <f t="shared" si="24"/>
        <v>107.47715204524549</v>
      </c>
      <c r="AT29" s="18">
        <f t="shared" si="2"/>
        <v>113.30256921797013</v>
      </c>
      <c r="AU29" s="18">
        <f t="shared" si="3"/>
        <v>128.84326993788079</v>
      </c>
      <c r="AV29" s="18">
        <f t="shared" si="7"/>
        <v>104.47813516170383</v>
      </c>
      <c r="AW29" s="85">
        <f t="shared" si="4"/>
        <v>112.71115178279211</v>
      </c>
    </row>
    <row r="30" spans="1:49" ht="18" customHeight="1">
      <c r="A30" s="73">
        <v>23</v>
      </c>
      <c r="B30" s="39" t="str">
        <f>IF('1'!A1=1,D30,F30)</f>
        <v>Estonia</v>
      </c>
      <c r="C30" s="76"/>
      <c r="D30" s="51" t="s">
        <v>17</v>
      </c>
      <c r="E30" s="76"/>
      <c r="F30" s="52" t="s">
        <v>101</v>
      </c>
      <c r="G30" s="24">
        <v>29.201315040000001</v>
      </c>
      <c r="H30" s="24">
        <v>27.407730000000001</v>
      </c>
      <c r="I30" s="24">
        <v>30.818638</v>
      </c>
      <c r="J30" s="24">
        <v>29.90436</v>
      </c>
      <c r="K30" s="19">
        <v>21.776668969999999</v>
      </c>
      <c r="L30" s="19">
        <v>22.418738000000001</v>
      </c>
      <c r="M30" s="19">
        <v>24.070737000000001</v>
      </c>
      <c r="N30" s="19">
        <v>32.977747000000001</v>
      </c>
      <c r="O30" s="12">
        <v>18.917158000000001</v>
      </c>
      <c r="P30" s="12">
        <v>25.847141999999998</v>
      </c>
      <c r="Q30" s="12">
        <v>21.029008000000001</v>
      </c>
      <c r="R30" s="12">
        <v>27.645330000000001</v>
      </c>
      <c r="S30" s="26">
        <v>18.832737000000002</v>
      </c>
      <c r="T30" s="12">
        <v>23.367639</v>
      </c>
      <c r="U30" s="12">
        <v>25.721881</v>
      </c>
      <c r="V30" s="12">
        <v>23.191191</v>
      </c>
      <c r="W30" s="12">
        <v>19.080929999999999</v>
      </c>
      <c r="X30" s="12">
        <v>18.74572496</v>
      </c>
      <c r="Y30" s="12">
        <v>12.666369000000001</v>
      </c>
      <c r="Z30" s="12">
        <v>25.554179999999999</v>
      </c>
      <c r="AA30" s="19">
        <v>23.10242143</v>
      </c>
      <c r="AB30" s="19">
        <v>22.779589000000001</v>
      </c>
      <c r="AC30" s="19">
        <v>14.996881999999999</v>
      </c>
      <c r="AD30" s="19">
        <v>15.457538000000001</v>
      </c>
      <c r="AE30" s="19">
        <v>16.338059999999999</v>
      </c>
      <c r="AF30" s="19">
        <v>17.632156999999999</v>
      </c>
      <c r="AG30" s="19">
        <v>16.126438</v>
      </c>
      <c r="AH30" s="70">
        <v>14.814371489999999</v>
      </c>
      <c r="AI30" s="25">
        <f t="shared" si="5"/>
        <v>76.336430430000007</v>
      </c>
      <c r="AJ30" s="19">
        <f t="shared" si="6"/>
        <v>64.911026489999998</v>
      </c>
      <c r="AK30" s="84">
        <f t="shared" ref="AK30:AR30" si="25">W30/S30*100</f>
        <v>101.31788066705332</v>
      </c>
      <c r="AL30" s="18">
        <f t="shared" si="25"/>
        <v>80.220877085613992</v>
      </c>
      <c r="AM30" s="18">
        <f t="shared" si="25"/>
        <v>49.243556487956695</v>
      </c>
      <c r="AN30" s="18">
        <f t="shared" si="25"/>
        <v>110.1891662226403</v>
      </c>
      <c r="AO30" s="18">
        <f t="shared" si="25"/>
        <v>121.07597182108</v>
      </c>
      <c r="AP30" s="18">
        <f t="shared" si="25"/>
        <v>121.51884788989244</v>
      </c>
      <c r="AQ30" s="18">
        <f t="shared" si="25"/>
        <v>118.399219223757</v>
      </c>
      <c r="AR30" s="18">
        <f t="shared" si="25"/>
        <v>60.489274161800545</v>
      </c>
      <c r="AS30" s="18">
        <f>AE30/AA30*100</f>
        <v>70.720119315215868</v>
      </c>
      <c r="AT30" s="18">
        <f t="shared" si="2"/>
        <v>77.403314871045296</v>
      </c>
      <c r="AU30" s="18">
        <f t="shared" si="3"/>
        <v>107.53193897238107</v>
      </c>
      <c r="AV30" s="18">
        <f t="shared" si="7"/>
        <v>95.839140036401645</v>
      </c>
      <c r="AW30" s="85">
        <f t="shared" si="4"/>
        <v>85.032829180456602</v>
      </c>
    </row>
    <row r="31" spans="1:49" ht="18" customHeight="1">
      <c r="A31" s="73">
        <v>24</v>
      </c>
      <c r="B31" s="39" t="str">
        <f>IF('1'!A1=1,D31,F31)</f>
        <v>Luxembourg</v>
      </c>
      <c r="C31" s="76"/>
      <c r="D31" s="51" t="s">
        <v>21</v>
      </c>
      <c r="E31" s="76"/>
      <c r="F31" s="52" t="s">
        <v>110</v>
      </c>
      <c r="G31" s="24">
        <v>9.5817006899999999</v>
      </c>
      <c r="H31" s="24">
        <v>6.9921989999999994</v>
      </c>
      <c r="I31" s="24">
        <v>6.0759379999999998</v>
      </c>
      <c r="J31" s="24">
        <v>5.4697190000000004</v>
      </c>
      <c r="K31" s="19">
        <v>6.22958648</v>
      </c>
      <c r="L31" s="19">
        <v>8.2941389999999995</v>
      </c>
      <c r="M31" s="19">
        <v>19.406949000000001</v>
      </c>
      <c r="N31" s="19">
        <v>11.358911000000001</v>
      </c>
      <c r="O31" s="12">
        <v>8.2850699999999993</v>
      </c>
      <c r="P31" s="12">
        <v>8.262296000000001</v>
      </c>
      <c r="Q31" s="12">
        <v>6.6414260000000001</v>
      </c>
      <c r="R31" s="12">
        <v>5.9989040000000005</v>
      </c>
      <c r="S31" s="26">
        <v>6.4831989999999999</v>
      </c>
      <c r="T31" s="12">
        <v>7.1890879999999999</v>
      </c>
      <c r="U31" s="12">
        <v>6.8493529999999998</v>
      </c>
      <c r="V31" s="12">
        <v>4.3457560000000006</v>
      </c>
      <c r="W31" s="12">
        <v>7</v>
      </c>
      <c r="X31" s="12">
        <v>6</v>
      </c>
      <c r="Y31" s="12">
        <v>7</v>
      </c>
      <c r="Z31" s="12">
        <v>9.3952220000000004</v>
      </c>
      <c r="AA31" s="19">
        <v>13.829135430000001</v>
      </c>
      <c r="AB31" s="19">
        <v>13.633662000000001</v>
      </c>
      <c r="AC31" s="19">
        <v>6.9976199999999995</v>
      </c>
      <c r="AD31" s="19">
        <v>18.074292</v>
      </c>
      <c r="AE31" s="19">
        <v>17.652480000000001</v>
      </c>
      <c r="AF31" s="19">
        <v>13.598004000000001</v>
      </c>
      <c r="AG31" s="19">
        <v>13.426354999999999</v>
      </c>
      <c r="AH31" s="70">
        <v>14.217700140000002</v>
      </c>
      <c r="AI31" s="25">
        <f t="shared" si="5"/>
        <v>52.534709429999999</v>
      </c>
      <c r="AJ31" s="19">
        <f t="shared" si="6"/>
        <v>58.894539140000006</v>
      </c>
      <c r="AK31" s="84">
        <f t="shared" ref="AK31:AR31" si="26">W31/S31*100</f>
        <v>107.97138881592252</v>
      </c>
      <c r="AL31" s="18">
        <f t="shared" si="26"/>
        <v>83.459821329214506</v>
      </c>
      <c r="AM31" s="18">
        <f t="shared" si="26"/>
        <v>102.19943401953439</v>
      </c>
      <c r="AN31" s="18">
        <f t="shared" si="26"/>
        <v>216.19303983012389</v>
      </c>
      <c r="AO31" s="18">
        <f t="shared" si="26"/>
        <v>197.55907757142859</v>
      </c>
      <c r="AP31" s="18">
        <f t="shared" si="26"/>
        <v>227.22770000000003</v>
      </c>
      <c r="AQ31" s="18">
        <f t="shared" si="26"/>
        <v>99.965999999999994</v>
      </c>
      <c r="AR31" s="18">
        <f t="shared" si="26"/>
        <v>192.37748719508701</v>
      </c>
      <c r="AS31" s="18">
        <f>AE31/AA31*100</f>
        <v>127.64702529202145</v>
      </c>
      <c r="AT31" s="18">
        <f t="shared" si="2"/>
        <v>99.738456182938961</v>
      </c>
      <c r="AU31" s="18">
        <f t="shared" si="3"/>
        <v>191.87030733306466</v>
      </c>
      <c r="AV31" s="18">
        <f t="shared" si="7"/>
        <v>78.662556408848559</v>
      </c>
      <c r="AW31" s="85">
        <f t="shared" si="4"/>
        <v>112.10595771634404</v>
      </c>
    </row>
    <row r="32" spans="1:49" ht="18" customHeight="1">
      <c r="A32" s="73">
        <v>25</v>
      </c>
      <c r="B32" s="39" t="str">
        <f>IF('1'!A1=1,D32,F32)</f>
        <v>Portugal</v>
      </c>
      <c r="C32" s="76"/>
      <c r="D32" s="51" t="s">
        <v>26</v>
      </c>
      <c r="E32" s="76"/>
      <c r="F32" s="52" t="s">
        <v>99</v>
      </c>
      <c r="G32" s="24">
        <v>6.9520806100000003</v>
      </c>
      <c r="H32" s="24">
        <v>6.6161279999999998</v>
      </c>
      <c r="I32" s="24">
        <v>11.183562</v>
      </c>
      <c r="J32" s="24">
        <v>13.919126</v>
      </c>
      <c r="K32" s="19">
        <v>10.15704996</v>
      </c>
      <c r="L32" s="19">
        <v>12.617368000000001</v>
      </c>
      <c r="M32" s="19">
        <v>14.06855</v>
      </c>
      <c r="N32" s="19">
        <v>17.199399</v>
      </c>
      <c r="O32" s="12">
        <v>13.000200000000001</v>
      </c>
      <c r="P32" s="12">
        <v>15.832931</v>
      </c>
      <c r="Q32" s="12">
        <v>14.478114</v>
      </c>
      <c r="R32" s="12">
        <v>14.629997999999999</v>
      </c>
      <c r="S32" s="26">
        <v>9.8993190000000002</v>
      </c>
      <c r="T32" s="12">
        <v>15.198036</v>
      </c>
      <c r="U32" s="12">
        <v>19.186563</v>
      </c>
      <c r="V32" s="12">
        <v>19.468741000000001</v>
      </c>
      <c r="W32" s="12">
        <v>11.926736</v>
      </c>
      <c r="X32" s="12">
        <v>10.471403609999999</v>
      </c>
      <c r="Y32" s="12">
        <v>14.983557000000001</v>
      </c>
      <c r="Z32" s="12">
        <v>13.548292</v>
      </c>
      <c r="AA32" s="19">
        <v>8</v>
      </c>
      <c r="AB32" s="19">
        <v>8</v>
      </c>
      <c r="AC32" s="19">
        <v>8.5463339999999999</v>
      </c>
      <c r="AD32" s="19">
        <v>8.000686</v>
      </c>
      <c r="AE32" s="19">
        <v>9.5877170000000014</v>
      </c>
      <c r="AF32" s="19">
        <v>7.329345</v>
      </c>
      <c r="AG32" s="19">
        <v>10.921040999999999</v>
      </c>
      <c r="AH32" s="70">
        <v>7.7985451999999995</v>
      </c>
      <c r="AI32" s="25">
        <f t="shared" si="5"/>
        <v>32.547020000000003</v>
      </c>
      <c r="AJ32" s="19">
        <f t="shared" si="6"/>
        <v>35.636648199999996</v>
      </c>
      <c r="AK32" s="84">
        <f t="shared" ref="AK32:AS32" si="27">W32/S32*100</f>
        <v>120.48036839705843</v>
      </c>
      <c r="AL32" s="18">
        <f t="shared" si="27"/>
        <v>68.899715792224725</v>
      </c>
      <c r="AM32" s="18">
        <f t="shared" si="27"/>
        <v>78.094012981897805</v>
      </c>
      <c r="AN32" s="18">
        <f t="shared" si="27"/>
        <v>69.589975027147361</v>
      </c>
      <c r="AO32" s="18">
        <f t="shared" si="27"/>
        <v>67.076189160219528</v>
      </c>
      <c r="AP32" s="18">
        <f t="shared" si="27"/>
        <v>76.398545008427959</v>
      </c>
      <c r="AQ32" s="18">
        <f t="shared" si="27"/>
        <v>57.038085148940269</v>
      </c>
      <c r="AR32" s="18">
        <f t="shared" si="27"/>
        <v>59.053096877451416</v>
      </c>
      <c r="AS32" s="18">
        <f t="shared" si="27"/>
        <v>119.84646250000002</v>
      </c>
      <c r="AT32" s="18">
        <f t="shared" si="2"/>
        <v>91.616812499999995</v>
      </c>
      <c r="AU32" s="18">
        <f t="shared" si="3"/>
        <v>127.7862648475943</v>
      </c>
      <c r="AV32" s="18">
        <f t="shared" si="7"/>
        <v>97.473456651092164</v>
      </c>
      <c r="AW32" s="85">
        <f t="shared" si="4"/>
        <v>109.49281439591087</v>
      </c>
    </row>
    <row r="33" spans="1:64" ht="18" customHeight="1">
      <c r="A33" s="73">
        <v>26</v>
      </c>
      <c r="B33" s="39" t="str">
        <f>IF('1'!A1=1,D33,F33)</f>
        <v>Cyprus</v>
      </c>
      <c r="C33" s="76"/>
      <c r="D33" s="51" t="s">
        <v>18</v>
      </c>
      <c r="E33" s="76"/>
      <c r="F33" s="52" t="s">
        <v>103</v>
      </c>
      <c r="G33" s="24">
        <v>4.8921197100000002</v>
      </c>
      <c r="H33" s="24">
        <v>8.7760319999999989</v>
      </c>
      <c r="I33" s="24">
        <v>7.7244650000000004</v>
      </c>
      <c r="J33" s="24">
        <v>69.070876999999996</v>
      </c>
      <c r="K33" s="19">
        <v>56.601724690000005</v>
      </c>
      <c r="L33" s="19">
        <v>11.986844999999999</v>
      </c>
      <c r="M33" s="19">
        <v>19.375921999999999</v>
      </c>
      <c r="N33" s="19">
        <v>55.968525</v>
      </c>
      <c r="O33" s="12">
        <v>9.0307659999999998</v>
      </c>
      <c r="P33" s="12">
        <v>32.372028999999998</v>
      </c>
      <c r="Q33" s="12">
        <v>23.428895000000001</v>
      </c>
      <c r="R33" s="12">
        <v>13.326593000000001</v>
      </c>
      <c r="S33" s="26">
        <v>10.499394000000001</v>
      </c>
      <c r="T33" s="12">
        <v>10.435926</v>
      </c>
      <c r="U33" s="12">
        <v>14.345271</v>
      </c>
      <c r="V33" s="12">
        <v>32.220551999999998</v>
      </c>
      <c r="W33" s="12">
        <v>12.969927999999999</v>
      </c>
      <c r="X33" s="12">
        <v>8.0906306499999996</v>
      </c>
      <c r="Y33" s="12">
        <v>21.761067000000001</v>
      </c>
      <c r="Z33" s="12">
        <v>7.4771490000000007</v>
      </c>
      <c r="AA33" s="19">
        <v>5</v>
      </c>
      <c r="AB33" s="19">
        <v>4</v>
      </c>
      <c r="AC33" s="19">
        <v>3</v>
      </c>
      <c r="AD33" s="19">
        <v>4.9684989999999996</v>
      </c>
      <c r="AE33" s="19">
        <v>3.6014940000000002</v>
      </c>
      <c r="AF33" s="19">
        <v>4.5652629999999998</v>
      </c>
      <c r="AG33" s="19">
        <v>8.0248559999999998</v>
      </c>
      <c r="AH33" s="70">
        <v>5.8899057899999994</v>
      </c>
      <c r="AI33" s="25">
        <v>17</v>
      </c>
      <c r="AJ33" s="19">
        <v>17</v>
      </c>
      <c r="AK33" s="84">
        <f t="shared" ref="AK33:AS33" si="28">W33/S33*100</f>
        <v>123.53025326985536</v>
      </c>
      <c r="AL33" s="18">
        <f t="shared" si="28"/>
        <v>77.526715405992718</v>
      </c>
      <c r="AM33" s="18">
        <f t="shared" si="28"/>
        <v>151.69505685880733</v>
      </c>
      <c r="AN33" s="18">
        <f t="shared" si="28"/>
        <v>23.206148051094846</v>
      </c>
      <c r="AO33" s="18">
        <f t="shared" si="28"/>
        <v>38.550715162027117</v>
      </c>
      <c r="AP33" s="18">
        <f t="shared" si="28"/>
        <v>49.439903674258076</v>
      </c>
      <c r="AQ33" s="18">
        <f t="shared" si="28"/>
        <v>13.786088706036335</v>
      </c>
      <c r="AR33" s="18">
        <f t="shared" si="28"/>
        <v>66.44911048315339</v>
      </c>
      <c r="AS33" s="18">
        <f t="shared" si="28"/>
        <v>72.029880000000006</v>
      </c>
      <c r="AT33" s="18">
        <f>AF33/AB33*100</f>
        <v>114.131575</v>
      </c>
      <c r="AU33" s="18">
        <f t="shared" si="3"/>
        <v>267.49519999999995</v>
      </c>
      <c r="AV33" s="18">
        <f t="shared" si="7"/>
        <v>118.54497283787317</v>
      </c>
      <c r="AW33" s="85">
        <f>AJ33/AI33*100</f>
        <v>100</v>
      </c>
      <c r="AX33" s="20"/>
      <c r="AY33" s="20"/>
      <c r="AZ33" s="20"/>
    </row>
    <row r="34" spans="1:64" ht="18" customHeight="1">
      <c r="A34" s="73">
        <v>27</v>
      </c>
      <c r="B34" s="39" t="str">
        <f>IF('1'!A1=1,D34,F34)</f>
        <v>Croatia</v>
      </c>
      <c r="C34" s="76"/>
      <c r="D34" s="51" t="s">
        <v>34</v>
      </c>
      <c r="E34" s="76"/>
      <c r="F34" s="52" t="s">
        <v>107</v>
      </c>
      <c r="G34" s="24">
        <v>6.62095623</v>
      </c>
      <c r="H34" s="24">
        <v>11.549356</v>
      </c>
      <c r="I34" s="24">
        <v>11.545763999999998</v>
      </c>
      <c r="J34" s="24">
        <v>19.931842</v>
      </c>
      <c r="K34" s="19">
        <v>11.276571169999999</v>
      </c>
      <c r="L34" s="19">
        <v>12.833216</v>
      </c>
      <c r="M34" s="19">
        <v>14.784066999999999</v>
      </c>
      <c r="N34" s="19">
        <v>13.350972000000001</v>
      </c>
      <c r="O34" s="12">
        <v>12.308659</v>
      </c>
      <c r="P34" s="12">
        <v>15.683427</v>
      </c>
      <c r="Q34" s="12">
        <v>16.889315</v>
      </c>
      <c r="R34" s="12">
        <v>23.515469</v>
      </c>
      <c r="S34" s="26">
        <v>10.869638999999999</v>
      </c>
      <c r="T34" s="12">
        <v>6.5255039999999997</v>
      </c>
      <c r="U34" s="12">
        <v>6.8731350000000004</v>
      </c>
      <c r="V34" s="12">
        <v>11.106992</v>
      </c>
      <c r="W34" s="12">
        <v>21</v>
      </c>
      <c r="X34" s="12">
        <v>6</v>
      </c>
      <c r="Y34" s="12">
        <v>6</v>
      </c>
      <c r="Z34" s="12">
        <v>14.539594999999998</v>
      </c>
      <c r="AA34" s="19">
        <v>3</v>
      </c>
      <c r="AB34" s="19">
        <v>5</v>
      </c>
      <c r="AC34" s="19">
        <v>4.1816679999999993</v>
      </c>
      <c r="AD34" s="19">
        <v>3.5269659999999998</v>
      </c>
      <c r="AE34" s="19">
        <v>4.7590820000000003</v>
      </c>
      <c r="AF34" s="19">
        <v>5.3649070000000005</v>
      </c>
      <c r="AG34" s="19">
        <v>5.6099560000000004</v>
      </c>
      <c r="AH34" s="70">
        <v>13.782050569999999</v>
      </c>
      <c r="AI34" s="25">
        <v>16</v>
      </c>
      <c r="AJ34" s="19">
        <v>16</v>
      </c>
      <c r="AK34" s="84">
        <f t="shared" ref="AK34:AS34" si="29">W34/S34*100</f>
        <v>193.19868856730201</v>
      </c>
      <c r="AL34" s="18">
        <f t="shared" si="29"/>
        <v>91.946920881513535</v>
      </c>
      <c r="AM34" s="18">
        <f t="shared" si="29"/>
        <v>87.296408407517092</v>
      </c>
      <c r="AN34" s="18">
        <f t="shared" si="29"/>
        <v>130.90488405861819</v>
      </c>
      <c r="AO34" s="18">
        <f t="shared" si="29"/>
        <v>14.285714285714285</v>
      </c>
      <c r="AP34" s="18">
        <f t="shared" si="29"/>
        <v>83.333333333333343</v>
      </c>
      <c r="AQ34" s="18">
        <f t="shared" si="29"/>
        <v>69.694466666666656</v>
      </c>
      <c r="AR34" s="18">
        <f t="shared" si="29"/>
        <v>24.257663298049227</v>
      </c>
      <c r="AS34" s="18">
        <f t="shared" si="29"/>
        <v>158.63606666666666</v>
      </c>
      <c r="AT34" s="18">
        <f t="shared" si="2"/>
        <v>107.29814000000002</v>
      </c>
      <c r="AU34" s="18">
        <f t="shared" si="3"/>
        <v>134.15593968722533</v>
      </c>
      <c r="AV34" s="18">
        <f t="shared" si="7"/>
        <v>390.76221800833918</v>
      </c>
      <c r="AW34" s="85">
        <f t="shared" si="4"/>
        <v>100</v>
      </c>
    </row>
    <row r="35" spans="1:64" ht="18" customHeight="1">
      <c r="A35" s="74">
        <v>28</v>
      </c>
      <c r="B35" s="40" t="str">
        <f>IF('1'!A1=1,D35,F35)</f>
        <v>Malta</v>
      </c>
      <c r="C35" s="77"/>
      <c r="D35" s="53" t="s">
        <v>22</v>
      </c>
      <c r="E35" s="77"/>
      <c r="F35" s="78" t="s">
        <v>108</v>
      </c>
      <c r="G35" s="28">
        <v>2.6565337699999998</v>
      </c>
      <c r="H35" s="28">
        <v>4.481325</v>
      </c>
      <c r="I35" s="28">
        <v>3.8659760000000003</v>
      </c>
      <c r="J35" s="28">
        <v>2.2734619999999999</v>
      </c>
      <c r="K35" s="29">
        <v>2.3931909300000003</v>
      </c>
      <c r="L35" s="29">
        <v>3.3725269999999998</v>
      </c>
      <c r="M35" s="29">
        <v>3.1261080000000003</v>
      </c>
      <c r="N35" s="29">
        <v>4.2450809999999999</v>
      </c>
      <c r="O35" s="13">
        <v>1.2243269999999999</v>
      </c>
      <c r="P35" s="13">
        <v>1.0012939999999999</v>
      </c>
      <c r="Q35" s="13">
        <v>0.906671</v>
      </c>
      <c r="R35" s="13">
        <v>1.9348989999999999</v>
      </c>
      <c r="S35" s="30">
        <v>1</v>
      </c>
      <c r="T35" s="13">
        <v>1</v>
      </c>
      <c r="U35" s="13">
        <v>2</v>
      </c>
      <c r="V35" s="13">
        <v>3</v>
      </c>
      <c r="W35" s="13">
        <v>1</v>
      </c>
      <c r="X35" s="13">
        <v>1</v>
      </c>
      <c r="Y35" s="13">
        <v>4</v>
      </c>
      <c r="Z35" s="13">
        <v>1</v>
      </c>
      <c r="AA35" s="29">
        <v>1</v>
      </c>
      <c r="AB35" s="29">
        <v>3</v>
      </c>
      <c r="AC35" s="29">
        <v>4</v>
      </c>
      <c r="AD35" s="29">
        <v>3.3895599999999999</v>
      </c>
      <c r="AE35" s="29">
        <v>1.273045</v>
      </c>
      <c r="AF35" s="29">
        <v>1.5655319999999999</v>
      </c>
      <c r="AG35" s="29">
        <v>0.76600199999999996</v>
      </c>
      <c r="AH35" s="71">
        <v>1.97550099</v>
      </c>
      <c r="AI35" s="89">
        <f t="shared" si="5"/>
        <v>11.389559999999999</v>
      </c>
      <c r="AJ35" s="29">
        <f t="shared" si="6"/>
        <v>5.5800799899999998</v>
      </c>
      <c r="AK35" s="86">
        <f t="shared" ref="AK35:AS35" si="30">W35/S35*100</f>
        <v>100</v>
      </c>
      <c r="AL35" s="21">
        <f t="shared" si="30"/>
        <v>100</v>
      </c>
      <c r="AM35" s="21">
        <f t="shared" si="30"/>
        <v>200</v>
      </c>
      <c r="AN35" s="21">
        <f t="shared" si="30"/>
        <v>33.333333333333329</v>
      </c>
      <c r="AO35" s="21">
        <f t="shared" si="30"/>
        <v>100</v>
      </c>
      <c r="AP35" s="21">
        <f t="shared" si="30"/>
        <v>300</v>
      </c>
      <c r="AQ35" s="21">
        <f t="shared" si="30"/>
        <v>100</v>
      </c>
      <c r="AR35" s="21">
        <f t="shared" si="30"/>
        <v>338.95600000000002</v>
      </c>
      <c r="AS35" s="21">
        <f t="shared" si="30"/>
        <v>127.3045</v>
      </c>
      <c r="AT35" s="21">
        <f t="shared" si="2"/>
        <v>52.184399999999997</v>
      </c>
      <c r="AU35" s="21">
        <f t="shared" si="3"/>
        <v>19.15005</v>
      </c>
      <c r="AV35" s="21">
        <f t="shared" si="7"/>
        <v>58.281930103022226</v>
      </c>
      <c r="AW35" s="87">
        <f>AJ35/AI35*100</f>
        <v>48.992937303987162</v>
      </c>
    </row>
    <row r="36" spans="1:64">
      <c r="A36" s="14" t="str">
        <f>IF('1'!A1=1,C36,E36)</f>
        <v>*According to State Statistics Service of Ukraine data.</v>
      </c>
      <c r="B36" s="8"/>
      <c r="C36" s="54" t="s">
        <v>66</v>
      </c>
      <c r="D36" s="55"/>
      <c r="E36" s="56" t="s">
        <v>82</v>
      </c>
      <c r="F36" s="57"/>
      <c r="G36" s="57"/>
      <c r="H36" s="57"/>
      <c r="I36" s="44"/>
      <c r="J36" s="44"/>
      <c r="K36" s="44"/>
      <c r="L36" s="8"/>
      <c r="M36" s="8"/>
      <c r="N36" s="8"/>
      <c r="O36" s="8"/>
      <c r="P36" s="8"/>
      <c r="Q36" s="8"/>
      <c r="R36" s="9"/>
      <c r="W36" s="46"/>
      <c r="X36" s="46"/>
      <c r="Y36" s="46"/>
      <c r="Z36" s="46"/>
      <c r="AI36" s="46"/>
      <c r="AJ36" s="46"/>
      <c r="BB36" s="9"/>
    </row>
    <row r="37" spans="1:64">
      <c r="A37" s="22" t="str">
        <f>IF('1'!A1=1,C37,E37)</f>
        <v>Note:</v>
      </c>
      <c r="B37" s="33"/>
      <c r="C37" s="58" t="s">
        <v>159</v>
      </c>
      <c r="D37" s="59"/>
      <c r="E37" s="60" t="s">
        <v>160</v>
      </c>
      <c r="F37" s="59"/>
      <c r="G37" s="79"/>
      <c r="H37" s="79"/>
      <c r="I37" s="11"/>
      <c r="J37" s="11"/>
      <c r="K37" s="11"/>
      <c r="L37" s="11"/>
      <c r="M37" s="11"/>
      <c r="N37" s="11"/>
      <c r="O37" s="11"/>
      <c r="P37" s="11"/>
      <c r="Q37" s="11"/>
      <c r="R37" s="9"/>
      <c r="AI37" s="46"/>
      <c r="AJ37" s="46"/>
      <c r="BB37" s="9"/>
    </row>
    <row r="38" spans="1:64" s="8" customFormat="1" ht="14.25" customHeight="1">
      <c r="A38" s="43" t="str">
        <f>IF('1'!A1=1,C38,E38)</f>
        <v xml:space="preserve">Excluding the data on the temporarily occupied territory of the AR Crimea and the city of Sevastopol starting 2014. </v>
      </c>
      <c r="B38" s="44"/>
      <c r="C38" s="56" t="s">
        <v>161</v>
      </c>
      <c r="D38" s="57"/>
      <c r="E38" s="61" t="s">
        <v>162</v>
      </c>
      <c r="F38" s="62"/>
      <c r="G38" s="62"/>
      <c r="H38" s="62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5"/>
      <c r="AD38" s="45"/>
      <c r="AE38" s="45"/>
      <c r="AF38" s="45"/>
      <c r="AG38" s="45"/>
      <c r="AH38" s="45"/>
      <c r="AI38" s="81"/>
      <c r="AJ38" s="81"/>
      <c r="AK38" s="45"/>
      <c r="AL38" s="45"/>
      <c r="AM38" s="45"/>
      <c r="AN38" s="45"/>
      <c r="AO38" s="45"/>
      <c r="AP38" s="45"/>
      <c r="AQ38" s="45"/>
      <c r="AR38" s="45"/>
      <c r="AS38" s="45"/>
      <c r="BB38" s="10"/>
      <c r="BC38" s="10"/>
      <c r="BD38" s="10"/>
      <c r="BE38" s="10"/>
      <c r="BF38" s="10"/>
      <c r="BG38" s="10"/>
      <c r="BH38" s="10"/>
      <c r="BJ38" s="10"/>
      <c r="BK38" s="10"/>
      <c r="BL38" s="11"/>
    </row>
    <row r="39" spans="1:64">
      <c r="AI39" s="46"/>
      <c r="AJ39" s="46"/>
    </row>
    <row r="40" spans="1:64"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82"/>
      <c r="AJ40" s="82"/>
      <c r="AK40" s="31"/>
    </row>
    <row r="41" spans="1:64">
      <c r="AI41" s="46"/>
      <c r="AJ41" s="46"/>
    </row>
    <row r="42" spans="1:64">
      <c r="AI42" s="46"/>
      <c r="AJ42" s="46"/>
    </row>
    <row r="43" spans="1:64">
      <c r="AI43" s="46"/>
      <c r="AJ43" s="46"/>
    </row>
    <row r="44" spans="1:64">
      <c r="AI44" s="46"/>
      <c r="AJ44" s="46"/>
    </row>
    <row r="45" spans="1:64">
      <c r="AI45" s="46"/>
      <c r="AJ45" s="46"/>
    </row>
    <row r="46" spans="1:64">
      <c r="AI46" s="46"/>
      <c r="AJ46" s="46"/>
    </row>
    <row r="47" spans="1:64">
      <c r="AI47" s="46"/>
      <c r="AJ47" s="46"/>
    </row>
  </sheetData>
  <mergeCells count="7">
    <mergeCell ref="A5:A6"/>
    <mergeCell ref="C5:C6"/>
    <mergeCell ref="D5:D6"/>
    <mergeCell ref="AI6:AJ6"/>
    <mergeCell ref="E5:E6"/>
    <mergeCell ref="F5:F6"/>
    <mergeCell ref="B5:B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65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C41"/>
  <sheetViews>
    <sheetView zoomScale="59" zoomScaleNormal="59" workbookViewId="0">
      <selection activeCell="BG13" sqref="BG13"/>
    </sheetView>
  </sheetViews>
  <sheetFormatPr defaultColWidth="8" defaultRowHeight="13.2" outlineLevelCol="2"/>
  <cols>
    <col min="1" max="1" width="7.44140625" style="104" customWidth="1"/>
    <col min="2" max="2" width="34.6640625" style="104" customWidth="1"/>
    <col min="3" max="3" width="5.109375" style="104" hidden="1" customWidth="1" outlineLevel="2"/>
    <col min="4" max="4" width="26.109375" style="104" hidden="1" customWidth="1" outlineLevel="2"/>
    <col min="5" max="5" width="8.6640625" style="104" hidden="1" customWidth="1" outlineLevel="2"/>
    <col min="6" max="6" width="23.33203125" style="104" hidden="1" customWidth="1" outlineLevel="2"/>
    <col min="7" max="7" width="8.6640625" style="104" hidden="1" customWidth="1" outlineLevel="1" collapsed="1"/>
    <col min="8" max="13" width="8.6640625" style="104" hidden="1" customWidth="1" outlineLevel="1"/>
    <col min="14" max="22" width="8.88671875" style="104" hidden="1" customWidth="1" outlineLevel="1"/>
    <col min="23" max="23" width="8.6640625" style="104" customWidth="1" collapsed="1"/>
    <col min="24" max="25" width="8.6640625" style="104" customWidth="1"/>
    <col min="26" max="46" width="8.88671875" style="104" customWidth="1"/>
    <col min="47" max="47" width="10.109375" style="104" customWidth="1"/>
    <col min="48" max="48" width="9.88671875" style="104" customWidth="1"/>
    <col min="49" max="49" width="10.33203125" style="109" customWidth="1"/>
    <col min="50" max="53" width="10" style="104" hidden="1" customWidth="1" outlineLevel="2"/>
    <col min="54" max="54" width="10.33203125" style="104" hidden="1" customWidth="1" outlineLevel="2"/>
    <col min="55" max="55" width="9.109375" style="104" hidden="1" customWidth="1" outlineLevel="2"/>
    <col min="56" max="57" width="9" style="104" hidden="1" customWidth="1" outlineLevel="2"/>
    <col min="58" max="58" width="10.33203125" style="104" hidden="1" customWidth="1" outlineLevel="2"/>
    <col min="59" max="59" width="8" style="104" collapsed="1"/>
    <col min="60" max="73" width="8" style="104"/>
    <col min="74" max="82" width="8" style="110"/>
    <col min="83" max="154" width="8" style="104"/>
    <col min="155" max="174" width="8" style="110"/>
    <col min="175" max="197" width="8" style="104"/>
    <col min="198" max="211" width="8" style="110"/>
    <col min="212" max="16384" width="8" style="104"/>
  </cols>
  <sheetData>
    <row r="1" spans="1:211" ht="18">
      <c r="A1" s="101" t="str">
        <f>IF('1'!$A$1=1,"до змісту","to title")</f>
        <v>to title</v>
      </c>
      <c r="K1" s="138"/>
      <c r="L1" s="103"/>
      <c r="M1" s="138"/>
      <c r="N1" s="138"/>
      <c r="O1" s="133"/>
      <c r="P1" s="133"/>
      <c r="Q1" s="187"/>
      <c r="R1" s="102"/>
      <c r="S1" s="133"/>
      <c r="T1" s="133"/>
      <c r="U1" s="133"/>
      <c r="V1" s="133"/>
      <c r="W1" s="133"/>
      <c r="X1" s="133"/>
      <c r="Y1" s="384"/>
      <c r="Z1" s="372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47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211" s="98" customFormat="1">
      <c r="A2" s="98" t="str">
        <f>IF('1'!$A$1=1,"1.2 Динаміка імпорту товарів за країнами ЄС*","1.2 Dynamics of Goods Imports by EU country*")</f>
        <v>1.2 Dynamics of Goods Imports by EU country*</v>
      </c>
      <c r="S2" s="103"/>
      <c r="T2" s="103"/>
      <c r="U2" s="103"/>
      <c r="AD2" s="138"/>
      <c r="AW2" s="474"/>
      <c r="BV2" s="134"/>
      <c r="BW2" s="134"/>
      <c r="BX2" s="134"/>
      <c r="BY2" s="134"/>
      <c r="BZ2" s="134"/>
      <c r="CA2" s="134"/>
      <c r="CB2" s="134"/>
      <c r="CC2" s="134"/>
      <c r="CD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</row>
    <row r="3" spans="1:211" ht="14.25" customHeight="1">
      <c r="A3" s="106" t="str">
        <f>IF('1'!$A$1=1,"(відповідно до КПБ6)","(according to BPM6 methodology)")</f>
        <v>(according to BPM6 methodology)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475"/>
      <c r="AX3" s="107"/>
      <c r="AY3" s="107"/>
      <c r="AZ3" s="107"/>
      <c r="BA3" s="107"/>
      <c r="BB3" s="107"/>
      <c r="BC3" s="107"/>
      <c r="BD3" s="107"/>
      <c r="BE3" s="107"/>
      <c r="BF3" s="107"/>
    </row>
    <row r="4" spans="1:211" ht="14.25" customHeight="1">
      <c r="A4" s="363" t="str">
        <f>IF('1'!$A$1=1," Млн грн","UAH mln")</f>
        <v>UAH mln</v>
      </c>
      <c r="G4" s="139"/>
      <c r="H4" s="140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3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475"/>
      <c r="AX4" s="107"/>
      <c r="AY4" s="107"/>
      <c r="AZ4" s="107"/>
      <c r="BA4" s="107"/>
      <c r="BB4" s="107"/>
      <c r="BC4" s="107"/>
      <c r="BD4" s="107"/>
      <c r="BE4" s="107"/>
      <c r="BF4" s="107"/>
    </row>
    <row r="5" spans="1:211" ht="19.5" customHeight="1">
      <c r="A5" s="494" t="str">
        <f>IF('1'!$A$1=1,C5,E5)</f>
        <v>Rank</v>
      </c>
      <c r="B5" s="496" t="str">
        <f>IF('1'!$A$1=1,D5,F5)</f>
        <v>Countries</v>
      </c>
      <c r="C5" s="498" t="s">
        <v>71</v>
      </c>
      <c r="D5" s="500" t="s">
        <v>172</v>
      </c>
      <c r="E5" s="498" t="s">
        <v>79</v>
      </c>
      <c r="F5" s="500" t="s">
        <v>80</v>
      </c>
      <c r="G5" s="114">
        <v>2015</v>
      </c>
      <c r="H5" s="112"/>
      <c r="I5" s="112"/>
      <c r="J5" s="112"/>
      <c r="K5" s="114">
        <v>2016</v>
      </c>
      <c r="L5" s="113"/>
      <c r="M5" s="113"/>
      <c r="N5" s="113"/>
      <c r="O5" s="485">
        <v>2017</v>
      </c>
      <c r="P5" s="486"/>
      <c r="Q5" s="486"/>
      <c r="R5" s="487"/>
      <c r="S5" s="485">
        <v>2018</v>
      </c>
      <c r="T5" s="486"/>
      <c r="U5" s="486"/>
      <c r="V5" s="487"/>
      <c r="W5" s="485">
        <v>2019</v>
      </c>
      <c r="X5" s="486"/>
      <c r="Y5" s="486"/>
      <c r="Z5" s="486"/>
      <c r="AA5" s="485">
        <v>2020</v>
      </c>
      <c r="AB5" s="486"/>
      <c r="AC5" s="486"/>
      <c r="AD5" s="486"/>
      <c r="AE5" s="485">
        <v>2021</v>
      </c>
      <c r="AF5" s="486"/>
      <c r="AG5" s="486"/>
      <c r="AH5" s="486"/>
      <c r="AI5" s="485">
        <v>2022</v>
      </c>
      <c r="AJ5" s="486"/>
      <c r="AK5" s="486"/>
      <c r="AL5" s="487"/>
      <c r="AM5" s="485">
        <v>2023</v>
      </c>
      <c r="AN5" s="486"/>
      <c r="AO5" s="486"/>
      <c r="AP5" s="487"/>
      <c r="AQ5" s="485">
        <v>2024</v>
      </c>
      <c r="AR5" s="486"/>
      <c r="AS5" s="486"/>
      <c r="AT5" s="487"/>
      <c r="AU5" s="481">
        <v>2023</v>
      </c>
      <c r="AV5" s="483">
        <v>2024</v>
      </c>
      <c r="AW5" s="468"/>
      <c r="AX5" s="512" t="s">
        <v>281</v>
      </c>
      <c r="AY5" s="490" t="s">
        <v>282</v>
      </c>
      <c r="AZ5" s="490" t="s">
        <v>283</v>
      </c>
      <c r="BA5" s="490" t="s">
        <v>284</v>
      </c>
      <c r="BB5" s="490">
        <v>2019</v>
      </c>
      <c r="BC5" s="490">
        <v>2020</v>
      </c>
      <c r="BD5" s="512" t="s">
        <v>234</v>
      </c>
      <c r="BE5" s="512" t="s">
        <v>285</v>
      </c>
      <c r="BF5" s="512" t="s">
        <v>343</v>
      </c>
    </row>
    <row r="6" spans="1:211" ht="52.2" customHeight="1">
      <c r="A6" s="495"/>
      <c r="B6" s="497"/>
      <c r="C6" s="499"/>
      <c r="D6" s="501"/>
      <c r="E6" s="499"/>
      <c r="F6" s="501"/>
      <c r="G6" s="244" t="s">
        <v>111</v>
      </c>
      <c r="H6" s="244" t="s">
        <v>76</v>
      </c>
      <c r="I6" s="244" t="s">
        <v>112</v>
      </c>
      <c r="J6" s="211" t="s">
        <v>78</v>
      </c>
      <c r="K6" s="246" t="s">
        <v>111</v>
      </c>
      <c r="L6" s="246" t="s">
        <v>76</v>
      </c>
      <c r="M6" s="246" t="s">
        <v>112</v>
      </c>
      <c r="N6" s="246" t="s">
        <v>78</v>
      </c>
      <c r="O6" s="246" t="s">
        <v>75</v>
      </c>
      <c r="P6" s="246" t="s">
        <v>76</v>
      </c>
      <c r="Q6" s="246" t="s">
        <v>112</v>
      </c>
      <c r="R6" s="246" t="s">
        <v>78</v>
      </c>
      <c r="S6" s="246" t="s">
        <v>75</v>
      </c>
      <c r="T6" s="246" t="s">
        <v>76</v>
      </c>
      <c r="U6" s="246" t="s">
        <v>77</v>
      </c>
      <c r="V6" s="246" t="s">
        <v>78</v>
      </c>
      <c r="W6" s="246" t="s">
        <v>75</v>
      </c>
      <c r="X6" s="246" t="s">
        <v>76</v>
      </c>
      <c r="Y6" s="246" t="s">
        <v>77</v>
      </c>
      <c r="Z6" s="210" t="s">
        <v>78</v>
      </c>
      <c r="AA6" s="257" t="s">
        <v>75</v>
      </c>
      <c r="AB6" s="257" t="s">
        <v>76</v>
      </c>
      <c r="AC6" s="257" t="s">
        <v>77</v>
      </c>
      <c r="AD6" s="257" t="s">
        <v>78</v>
      </c>
      <c r="AE6" s="275" t="s">
        <v>75</v>
      </c>
      <c r="AF6" s="275" t="s">
        <v>76</v>
      </c>
      <c r="AG6" s="275" t="s">
        <v>77</v>
      </c>
      <c r="AH6" s="275" t="s">
        <v>78</v>
      </c>
      <c r="AI6" s="275" t="s">
        <v>75</v>
      </c>
      <c r="AJ6" s="275" t="s">
        <v>76</v>
      </c>
      <c r="AK6" s="290" t="s">
        <v>77</v>
      </c>
      <c r="AL6" s="305" t="s">
        <v>78</v>
      </c>
      <c r="AM6" s="390" t="s">
        <v>75</v>
      </c>
      <c r="AN6" s="408" t="s">
        <v>76</v>
      </c>
      <c r="AO6" s="408" t="s">
        <v>77</v>
      </c>
      <c r="AP6" s="408" t="s">
        <v>78</v>
      </c>
      <c r="AQ6" s="457" t="s">
        <v>75</v>
      </c>
      <c r="AR6" s="463" t="s">
        <v>76</v>
      </c>
      <c r="AS6" s="466" t="s">
        <v>77</v>
      </c>
      <c r="AT6" s="467" t="s">
        <v>78</v>
      </c>
      <c r="AU6" s="514"/>
      <c r="AV6" s="515"/>
      <c r="AW6" s="468"/>
      <c r="AX6" s="513"/>
      <c r="AY6" s="491"/>
      <c r="AZ6" s="491"/>
      <c r="BA6" s="491"/>
      <c r="BB6" s="491"/>
      <c r="BC6" s="491"/>
      <c r="BD6" s="513"/>
      <c r="BE6" s="513"/>
      <c r="BF6" s="513"/>
    </row>
    <row r="7" spans="1:211" ht="19.2" customHeight="1">
      <c r="A7" s="213"/>
      <c r="B7" s="216" t="str">
        <f>IF('1'!$A$1=1,D7,F7)</f>
        <v>EU 28</v>
      </c>
      <c r="C7" s="209"/>
      <c r="D7" s="214" t="s">
        <v>187</v>
      </c>
      <c r="E7" s="209"/>
      <c r="F7" s="239" t="s">
        <v>199</v>
      </c>
      <c r="G7" s="255">
        <v>76313.613488193339</v>
      </c>
      <c r="H7" s="222">
        <v>68175.827959379385</v>
      </c>
      <c r="I7" s="222">
        <v>74485.657176203327</v>
      </c>
      <c r="J7" s="222">
        <v>82493.580760277066</v>
      </c>
      <c r="K7" s="222">
        <v>89357.937499209889</v>
      </c>
      <c r="L7" s="222">
        <v>84810.697602464817</v>
      </c>
      <c r="M7" s="222">
        <v>101263.85073321826</v>
      </c>
      <c r="N7" s="222">
        <v>119586.67946094068</v>
      </c>
      <c r="O7" s="222">
        <v>113933.30618760973</v>
      </c>
      <c r="P7" s="222">
        <v>116697.55384707195</v>
      </c>
      <c r="Q7" s="222">
        <v>125174.88808690346</v>
      </c>
      <c r="R7" s="222">
        <v>144738.76193291013</v>
      </c>
      <c r="S7" s="222">
        <v>127328.71063391073</v>
      </c>
      <c r="T7" s="222">
        <v>131347.96516146927</v>
      </c>
      <c r="U7" s="222">
        <v>154391.18248433378</v>
      </c>
      <c r="V7" s="222">
        <v>161934.38406358517</v>
      </c>
      <c r="W7" s="255">
        <v>145509.47996112885</v>
      </c>
      <c r="X7" s="222">
        <v>147017.08941883271</v>
      </c>
      <c r="Y7" s="222">
        <v>153142.95297985981</v>
      </c>
      <c r="Z7" s="222">
        <v>149322.04006066039</v>
      </c>
      <c r="AA7" s="222">
        <v>140680.5286671278</v>
      </c>
      <c r="AB7" s="222">
        <v>115568.62450435926</v>
      </c>
      <c r="AC7" s="222">
        <v>157810.6662313283</v>
      </c>
      <c r="AD7" s="222">
        <v>186615.70824817944</v>
      </c>
      <c r="AE7" s="222">
        <v>164774.66279670555</v>
      </c>
      <c r="AF7" s="222">
        <v>179751.39401877378</v>
      </c>
      <c r="AG7" s="222">
        <v>196678.80443755869</v>
      </c>
      <c r="AH7" s="222">
        <v>222478.9088123054</v>
      </c>
      <c r="AI7" s="222">
        <v>142883.99640088258</v>
      </c>
      <c r="AJ7" s="222">
        <v>169204.06371085066</v>
      </c>
      <c r="AK7" s="222">
        <v>254231.38453306194</v>
      </c>
      <c r="AL7" s="222">
        <v>298586.91347596067</v>
      </c>
      <c r="AM7" s="222">
        <f t="shared" ref="AM7:AT7" si="0">AM8+AM36</f>
        <v>291650.83183254616</v>
      </c>
      <c r="AN7" s="222">
        <f t="shared" si="0"/>
        <v>275476.44423513475</v>
      </c>
      <c r="AO7" s="222">
        <f t="shared" si="0"/>
        <v>295071.83707050019</v>
      </c>
      <c r="AP7" s="222">
        <f t="shared" si="0"/>
        <v>320089.82998079411</v>
      </c>
      <c r="AQ7" s="222">
        <f t="shared" si="0"/>
        <v>309051.38616507594</v>
      </c>
      <c r="AR7" s="222">
        <f t="shared" si="0"/>
        <v>347664.04031891807</v>
      </c>
      <c r="AS7" s="222">
        <f t="shared" si="0"/>
        <v>360125.79749047814</v>
      </c>
      <c r="AT7" s="222">
        <f t="shared" si="0"/>
        <v>404765.89396816347</v>
      </c>
      <c r="AU7" s="222">
        <f>AM7+AN7+AO7+AP7</f>
        <v>1182288.9431189753</v>
      </c>
      <c r="AV7" s="222">
        <f>AQ7+AR7+AS7+AT7</f>
        <v>1421607.1179426357</v>
      </c>
      <c r="AW7" s="225"/>
      <c r="AX7" s="222">
        <f>G7+H7+I7+J7</f>
        <v>301468.6793840531</v>
      </c>
      <c r="AY7" s="222">
        <f>K7+L7+M7+N7</f>
        <v>395019.16529583361</v>
      </c>
      <c r="AZ7" s="222">
        <f>O7+P7+Q7+R7</f>
        <v>500544.51005449524</v>
      </c>
      <c r="BA7" s="222">
        <f>S7+T7+U7+V7</f>
        <v>575002.24234329897</v>
      </c>
      <c r="BB7" s="247">
        <f>W7+X7+Y7+Z7</f>
        <v>594991.56242048182</v>
      </c>
      <c r="BC7" s="247">
        <f>AA7+AB7+AC7+AD7</f>
        <v>600675.52765099483</v>
      </c>
      <c r="BD7" s="247">
        <f t="shared" ref="BD7:BD10" si="1">AE7+AF7+AG7+AH7</f>
        <v>763683.77006534347</v>
      </c>
      <c r="BE7" s="247">
        <f>AI7+AJ7+AK7+AL7</f>
        <v>864906.35812075599</v>
      </c>
      <c r="BF7" s="450">
        <f>AM7+AN7+AO7+AP7</f>
        <v>1182288.9431189753</v>
      </c>
    </row>
    <row r="8" spans="1:211" ht="21.6" customHeight="1">
      <c r="A8" s="207"/>
      <c r="B8" s="214" t="str">
        <f>IF('1'!$A$1=1,D8,F8)</f>
        <v>EU 27**</v>
      </c>
      <c r="C8" s="209"/>
      <c r="D8" s="214" t="s">
        <v>188</v>
      </c>
      <c r="E8" s="209"/>
      <c r="F8" s="239" t="s">
        <v>200</v>
      </c>
      <c r="G8" s="256">
        <f t="shared" ref="G8:AL8" si="2">G7-G36</f>
        <v>72096.471397818706</v>
      </c>
      <c r="H8" s="254">
        <f t="shared" si="2"/>
        <v>65369.323444641115</v>
      </c>
      <c r="I8" s="254">
        <f t="shared" si="2"/>
        <v>72304.575759144456</v>
      </c>
      <c r="J8" s="254">
        <f t="shared" si="2"/>
        <v>79767.435914431888</v>
      </c>
      <c r="K8" s="254">
        <f t="shared" si="2"/>
        <v>84336.462012354736</v>
      </c>
      <c r="L8" s="254">
        <f t="shared" si="2"/>
        <v>81911.244645916144</v>
      </c>
      <c r="M8" s="254">
        <f t="shared" si="2"/>
        <v>97797.957351077479</v>
      </c>
      <c r="N8" s="254">
        <f t="shared" si="2"/>
        <v>113440.70618189311</v>
      </c>
      <c r="O8" s="254">
        <f t="shared" si="2"/>
        <v>108632.19426828453</v>
      </c>
      <c r="P8" s="254">
        <f t="shared" si="2"/>
        <v>111861.31704400889</v>
      </c>
      <c r="Q8" s="254">
        <f t="shared" si="2"/>
        <v>120547.62352096445</v>
      </c>
      <c r="R8" s="254">
        <f t="shared" si="2"/>
        <v>138966.16723785331</v>
      </c>
      <c r="S8" s="254">
        <f t="shared" si="2"/>
        <v>122244.99800830819</v>
      </c>
      <c r="T8" s="254">
        <f t="shared" si="2"/>
        <v>125520.58873976002</v>
      </c>
      <c r="U8" s="254">
        <f t="shared" si="2"/>
        <v>148468.77121409879</v>
      </c>
      <c r="V8" s="254">
        <f t="shared" si="2"/>
        <v>155126.5581720481</v>
      </c>
      <c r="W8" s="385">
        <f t="shared" si="2"/>
        <v>140250.19510042804</v>
      </c>
      <c r="X8" s="225">
        <f t="shared" si="2"/>
        <v>142345.52094521909</v>
      </c>
      <c r="Y8" s="225">
        <f t="shared" si="2"/>
        <v>148668.91047074672</v>
      </c>
      <c r="Z8" s="225">
        <f t="shared" si="2"/>
        <v>144276.6844018423</v>
      </c>
      <c r="AA8" s="225">
        <f t="shared" si="2"/>
        <v>136205.04416054752</v>
      </c>
      <c r="AB8" s="225">
        <f t="shared" si="2"/>
        <v>112140.03211817016</v>
      </c>
      <c r="AC8" s="225">
        <f t="shared" si="2"/>
        <v>153008.98356505774</v>
      </c>
      <c r="AD8" s="225">
        <f t="shared" si="2"/>
        <v>179881.39619109163</v>
      </c>
      <c r="AE8" s="225">
        <f t="shared" si="2"/>
        <v>158374.67542765793</v>
      </c>
      <c r="AF8" s="225">
        <f t="shared" si="2"/>
        <v>172809.95181542941</v>
      </c>
      <c r="AG8" s="225">
        <f t="shared" si="2"/>
        <v>189760.16485489445</v>
      </c>
      <c r="AH8" s="225">
        <f t="shared" si="2"/>
        <v>212686.91776465916</v>
      </c>
      <c r="AI8" s="225">
        <f t="shared" si="2"/>
        <v>136686.52603059658</v>
      </c>
      <c r="AJ8" s="225">
        <f t="shared" si="2"/>
        <v>165410.47261368303</v>
      </c>
      <c r="AK8" s="225">
        <f t="shared" si="2"/>
        <v>248430.82808043229</v>
      </c>
      <c r="AL8" s="225">
        <f t="shared" si="2"/>
        <v>289875.6615779706</v>
      </c>
      <c r="AM8" s="225">
        <v>282264.8799808856</v>
      </c>
      <c r="AN8" s="225">
        <v>265283.36081552511</v>
      </c>
      <c r="AO8" s="225">
        <v>285456.71228784171</v>
      </c>
      <c r="AP8" s="225">
        <v>309673.69224244863</v>
      </c>
      <c r="AQ8" s="225">
        <v>298477.32980015967</v>
      </c>
      <c r="AR8" s="225">
        <v>334947.53338240494</v>
      </c>
      <c r="AS8" s="225">
        <v>348463.4450665398</v>
      </c>
      <c r="AT8" s="225">
        <v>388971.353144694</v>
      </c>
      <c r="AU8" s="225">
        <f>AM8+AN8+AO8+AP8</f>
        <v>1142678.645326701</v>
      </c>
      <c r="AV8" s="225">
        <f>AQ8+AR8+AS8+AT8</f>
        <v>1370859.6613937984</v>
      </c>
      <c r="AW8" s="225"/>
      <c r="AX8" s="225">
        <f>G8+H8+I8+J8</f>
        <v>289537.80651603616</v>
      </c>
      <c r="AY8" s="225">
        <f>K8+L8+M8+N8</f>
        <v>377486.3701912415</v>
      </c>
      <c r="AZ8" s="225">
        <f>O8+P8+Q8+R8</f>
        <v>480007.30207111116</v>
      </c>
      <c r="BA8" s="225">
        <f>S8+T8+U8+V8</f>
        <v>551360.91613421508</v>
      </c>
      <c r="BB8" s="416">
        <f>W8+X8+Y8+Z8</f>
        <v>575541.31091823615</v>
      </c>
      <c r="BC8" s="416">
        <f>AA8+AB8+AC8+AD8</f>
        <v>581235.45603486709</v>
      </c>
      <c r="BD8" s="416">
        <f t="shared" si="1"/>
        <v>733631.70986264094</v>
      </c>
      <c r="BE8" s="416">
        <f>AI8+AJ8+AK8+AL8</f>
        <v>840403.48830268253</v>
      </c>
      <c r="BF8" s="451">
        <f>AM8+AN8+AO8+AP8</f>
        <v>1142678.645326701</v>
      </c>
    </row>
    <row r="9" spans="1:211" ht="24" customHeight="1">
      <c r="A9" s="294">
        <v>1</v>
      </c>
      <c r="B9" s="199" t="str">
        <f>IF('1'!$A$1=1,D9,F9)</f>
        <v>Poland</v>
      </c>
      <c r="C9" s="119"/>
      <c r="D9" s="332" t="s">
        <v>25</v>
      </c>
      <c r="E9" s="330"/>
      <c r="F9" s="364" t="s">
        <v>84</v>
      </c>
      <c r="G9" s="367">
        <v>9257.8258768509495</v>
      </c>
      <c r="H9" s="229">
        <v>10698.21869208733</v>
      </c>
      <c r="I9" s="229">
        <v>11840.65602615822</v>
      </c>
      <c r="J9" s="229">
        <v>12595.901900409779</v>
      </c>
      <c r="K9" s="228">
        <v>12047.155368353899</v>
      </c>
      <c r="L9" s="228">
        <v>14017.9150182791</v>
      </c>
      <c r="M9" s="228">
        <v>15575.494896534301</v>
      </c>
      <c r="N9" s="228">
        <v>18543.246344048301</v>
      </c>
      <c r="O9" s="228">
        <v>16738.547946926719</v>
      </c>
      <c r="P9" s="228">
        <v>19639.576435558229</v>
      </c>
      <c r="Q9" s="228">
        <v>19286.875945943579</v>
      </c>
      <c r="R9" s="228">
        <v>24350.527080004238</v>
      </c>
      <c r="S9" s="228">
        <v>19380.74649951352</v>
      </c>
      <c r="T9" s="228">
        <v>19691.435102043491</v>
      </c>
      <c r="U9" s="228">
        <v>23574.616253795408</v>
      </c>
      <c r="V9" s="228">
        <v>24204.720032544279</v>
      </c>
      <c r="W9" s="392">
        <v>23208.104298608228</v>
      </c>
      <c r="X9" s="392">
        <v>22204.237774685462</v>
      </c>
      <c r="Y9" s="392">
        <v>26057.748639873582</v>
      </c>
      <c r="Z9" s="392">
        <v>24422.509258054262</v>
      </c>
      <c r="AA9" s="392">
        <v>22800.729596405959</v>
      </c>
      <c r="AB9" s="392">
        <v>20089.895020745258</v>
      </c>
      <c r="AC9" s="392">
        <v>28876.053123254282</v>
      </c>
      <c r="AD9" s="392">
        <v>31506.823675134699</v>
      </c>
      <c r="AE9" s="392">
        <v>26959.672368453372</v>
      </c>
      <c r="AF9" s="392">
        <v>30472.269244383984</v>
      </c>
      <c r="AG9" s="392">
        <v>32439.4979547611</v>
      </c>
      <c r="AH9" s="392">
        <v>35931.582487456704</v>
      </c>
      <c r="AI9" s="392">
        <v>23653.377833218263</v>
      </c>
      <c r="AJ9" s="392">
        <v>33962.335718254471</v>
      </c>
      <c r="AK9" s="392">
        <v>52529.241763458194</v>
      </c>
      <c r="AL9" s="392">
        <v>63327.957811882297</v>
      </c>
      <c r="AM9" s="392">
        <v>54839.804224474698</v>
      </c>
      <c r="AN9" s="392">
        <v>59045.5571467712</v>
      </c>
      <c r="AO9" s="392">
        <v>59143.2312589961</v>
      </c>
      <c r="AP9" s="392">
        <v>59223.465700144297</v>
      </c>
      <c r="AQ9" s="392">
        <v>60960.649854845404</v>
      </c>
      <c r="AR9" s="392">
        <v>66962.481895253994</v>
      </c>
      <c r="AS9" s="392">
        <v>67208.931740132408</v>
      </c>
      <c r="AT9" s="392">
        <v>76683.628206128691</v>
      </c>
      <c r="AU9" s="392">
        <f>AM9+AN9+AO9+AP9</f>
        <v>232252.05833038629</v>
      </c>
      <c r="AV9" s="392">
        <f>AQ9+AR9+AS9+AT9</f>
        <v>271815.69169636047</v>
      </c>
      <c r="AW9" s="228"/>
      <c r="AX9" s="392">
        <f>G9+H9+I9+J9</f>
        <v>44392.602495506275</v>
      </c>
      <c r="AY9" s="392">
        <f>K9+L9+M9+N9</f>
        <v>60183.811627215604</v>
      </c>
      <c r="AZ9" s="392">
        <f>O9+P9+Q9+R9</f>
        <v>80015.527408432768</v>
      </c>
      <c r="BA9" s="392">
        <f>S9+T9+U9+V9</f>
        <v>86851.517887896698</v>
      </c>
      <c r="BB9" s="392">
        <f>W9+X9+Y9+Z9</f>
        <v>95892.599971221527</v>
      </c>
      <c r="BC9" s="392">
        <f t="shared" ref="BC9" si="3">AA9+AB9+AC9+AD9</f>
        <v>103273.5014155402</v>
      </c>
      <c r="BD9" s="392">
        <f t="shared" si="1"/>
        <v>125803.02205505516</v>
      </c>
      <c r="BE9" s="392">
        <f>AI9+AJ9+AK9+AL9</f>
        <v>173472.91312681325</v>
      </c>
      <c r="BF9" s="393">
        <f>AM9+AN9+AO9+AP9</f>
        <v>232252.05833038629</v>
      </c>
    </row>
    <row r="10" spans="1:211" ht="26.4" customHeight="1">
      <c r="A10" s="295">
        <v>2</v>
      </c>
      <c r="B10" s="118" t="str">
        <f>IF('1'!$A$1=1,D10,F10)</f>
        <v>Germany</v>
      </c>
      <c r="C10" s="119"/>
      <c r="D10" s="333" t="s">
        <v>24</v>
      </c>
      <c r="E10" s="323"/>
      <c r="F10" s="365" t="s">
        <v>87</v>
      </c>
      <c r="G10" s="367">
        <v>21191.543441125868</v>
      </c>
      <c r="H10" s="229">
        <v>17562.043209456162</v>
      </c>
      <c r="I10" s="229">
        <v>20576.029474115941</v>
      </c>
      <c r="J10" s="229">
        <v>19224.012662877707</v>
      </c>
      <c r="K10" s="228">
        <v>22378.137229829819</v>
      </c>
      <c r="L10" s="228">
        <v>21102.62292136543</v>
      </c>
      <c r="M10" s="228">
        <v>26427.141299734289</v>
      </c>
      <c r="N10" s="228">
        <v>30358.39261103687</v>
      </c>
      <c r="O10" s="228">
        <v>31974.416937015456</v>
      </c>
      <c r="P10" s="228">
        <v>32031.69375733101</v>
      </c>
      <c r="Q10" s="228">
        <v>34487.603023234798</v>
      </c>
      <c r="R10" s="228">
        <v>34226.443139698997</v>
      </c>
      <c r="S10" s="228">
        <v>33910.930245294898</v>
      </c>
      <c r="T10" s="228">
        <v>35685.402215261391</v>
      </c>
      <c r="U10" s="228">
        <v>43606.289850675799</v>
      </c>
      <c r="V10" s="228">
        <v>36710.299767160897</v>
      </c>
      <c r="W10" s="228">
        <v>34448.616256725341</v>
      </c>
      <c r="X10" s="228">
        <v>39668.053764409895</v>
      </c>
      <c r="Y10" s="228">
        <v>37083.490634853602</v>
      </c>
      <c r="Z10" s="228">
        <v>32742.2334947657</v>
      </c>
      <c r="AA10" s="228">
        <v>34534.876775727105</v>
      </c>
      <c r="AB10" s="228">
        <v>25484.359463282999</v>
      </c>
      <c r="AC10" s="228">
        <v>35782.550176770601</v>
      </c>
      <c r="AD10" s="228">
        <v>37897.759735816202</v>
      </c>
      <c r="AE10" s="228">
        <v>32190.911451664571</v>
      </c>
      <c r="AF10" s="228">
        <v>39188.045617762502</v>
      </c>
      <c r="AG10" s="228">
        <v>44738.513417294205</v>
      </c>
      <c r="AH10" s="228">
        <v>44122.242222512199</v>
      </c>
      <c r="AI10" s="228">
        <v>30533.106984389393</v>
      </c>
      <c r="AJ10" s="228">
        <v>33983.25420777408</v>
      </c>
      <c r="AK10" s="228">
        <v>35549.806279483098</v>
      </c>
      <c r="AL10" s="228">
        <v>38436.775795159097</v>
      </c>
      <c r="AM10" s="228">
        <v>45342.998866937502</v>
      </c>
      <c r="AN10" s="228">
        <v>42087.264194194999</v>
      </c>
      <c r="AO10" s="228">
        <v>45879.302050361097</v>
      </c>
      <c r="AP10" s="228">
        <v>43798.893845453</v>
      </c>
      <c r="AQ10" s="228">
        <v>46679.889487737499</v>
      </c>
      <c r="AR10" s="228">
        <v>52384.225000146296</v>
      </c>
      <c r="AS10" s="228">
        <v>52149.854878628001</v>
      </c>
      <c r="AT10" s="228">
        <v>57658.502608128496</v>
      </c>
      <c r="AU10" s="228">
        <f t="shared" ref="AU10:AU36" si="4">AM10+AN10+AO10+AP10</f>
        <v>177108.45895694662</v>
      </c>
      <c r="AV10" s="228">
        <f t="shared" ref="AV10:AV36" si="5">AQ10+AR10+AS10+AT10</f>
        <v>208872.4719746403</v>
      </c>
      <c r="AW10" s="228"/>
      <c r="AX10" s="228">
        <f t="shared" ref="AX10:AX36" si="6">G10+H10+I10+J10</f>
        <v>78553.628787575683</v>
      </c>
      <c r="AY10" s="228">
        <f t="shared" ref="AY10:AY36" si="7">K10+L10+M10+N10</f>
        <v>100266.29406196642</v>
      </c>
      <c r="AZ10" s="228">
        <f t="shared" ref="AZ10:AZ36" si="8">O10+P10+Q10+R10</f>
        <v>132720.15685728026</v>
      </c>
      <c r="BA10" s="228">
        <f t="shared" ref="BA10:BA36" si="9">S10+T10+U10+V10</f>
        <v>149912.92207839299</v>
      </c>
      <c r="BB10" s="228">
        <f t="shared" ref="BB10" si="10">W10+X10+Y10+Z10</f>
        <v>143942.39415075455</v>
      </c>
      <c r="BC10" s="228">
        <f t="shared" ref="BC10" si="11">AA10+AB10+AC10+AD10</f>
        <v>133699.54615159691</v>
      </c>
      <c r="BD10" s="228">
        <f t="shared" si="1"/>
        <v>160239.71270923346</v>
      </c>
      <c r="BE10" s="228">
        <f t="shared" ref="BE10:BE36" si="12">AI10+AJ10+AK10+AL10</f>
        <v>138502.94326680567</v>
      </c>
      <c r="BF10" s="298">
        <f t="shared" ref="BF10:BF36" si="13">AM10+AN10+AO10+AP10</f>
        <v>177108.45895694662</v>
      </c>
    </row>
    <row r="11" spans="1:211" ht="24" customHeight="1">
      <c r="A11" s="295">
        <v>3</v>
      </c>
      <c r="B11" s="118" t="str">
        <f>IF('1'!$A$1=1,D11,F11)</f>
        <v>Italy</v>
      </c>
      <c r="C11" s="119"/>
      <c r="D11" s="333" t="s">
        <v>344</v>
      </c>
      <c r="E11" s="323"/>
      <c r="F11" s="365" t="s">
        <v>83</v>
      </c>
      <c r="G11" s="367">
        <v>3876.8995846888743</v>
      </c>
      <c r="H11" s="229">
        <v>3886.7349704005101</v>
      </c>
      <c r="I11" s="229">
        <v>4919.1049602940002</v>
      </c>
      <c r="J11" s="229">
        <v>5648.9442547481503</v>
      </c>
      <c r="K11" s="228">
        <v>6584.5180384742698</v>
      </c>
      <c r="L11" s="228">
        <v>6480.9905822478104</v>
      </c>
      <c r="M11" s="228">
        <v>9245.0322620256102</v>
      </c>
      <c r="N11" s="228">
        <v>7936.3364582138001</v>
      </c>
      <c r="O11" s="228">
        <v>6606.1669878580597</v>
      </c>
      <c r="P11" s="228">
        <v>8869.9928334053002</v>
      </c>
      <c r="Q11" s="228">
        <v>9816.8278018447199</v>
      </c>
      <c r="R11" s="228">
        <v>12599.471512372511</v>
      </c>
      <c r="S11" s="228">
        <v>9120.3889454131695</v>
      </c>
      <c r="T11" s="228">
        <v>11379.085253700699</v>
      </c>
      <c r="U11" s="228">
        <v>13935.852427043839</v>
      </c>
      <c r="V11" s="228">
        <v>15274.615160190211</v>
      </c>
      <c r="W11" s="228">
        <v>10746.143144337189</v>
      </c>
      <c r="X11" s="228">
        <v>12176.32020544799</v>
      </c>
      <c r="Y11" s="228">
        <v>12093.222287897461</v>
      </c>
      <c r="Z11" s="228">
        <v>14009.72605213417</v>
      </c>
      <c r="AA11" s="228">
        <v>9740.3253465532998</v>
      </c>
      <c r="AB11" s="228">
        <v>10685.347937261369</v>
      </c>
      <c r="AC11" s="228">
        <v>14464.20771872659</v>
      </c>
      <c r="AD11" s="228">
        <v>19229.041569729528</v>
      </c>
      <c r="AE11" s="228">
        <v>12884.422377081601</v>
      </c>
      <c r="AF11" s="228">
        <v>16649.150168260941</v>
      </c>
      <c r="AG11" s="228">
        <v>16394.15565920695</v>
      </c>
      <c r="AH11" s="228">
        <v>22067.713435298971</v>
      </c>
      <c r="AI11" s="228">
        <v>9788.8911044118195</v>
      </c>
      <c r="AJ11" s="228">
        <v>10408.32033347684</v>
      </c>
      <c r="AK11" s="228">
        <v>16707.437903869089</v>
      </c>
      <c r="AL11" s="228">
        <v>18249.672425450772</v>
      </c>
      <c r="AM11" s="228">
        <v>15491.253244985131</v>
      </c>
      <c r="AN11" s="228">
        <v>18423.144072242449</v>
      </c>
      <c r="AO11" s="228">
        <v>20421.086042502589</v>
      </c>
      <c r="AP11" s="228">
        <v>24728.171286723991</v>
      </c>
      <c r="AQ11" s="228">
        <v>19124.723149915699</v>
      </c>
      <c r="AR11" s="228">
        <v>27088.170815117439</v>
      </c>
      <c r="AS11" s="228">
        <v>24821.35851231448</v>
      </c>
      <c r="AT11" s="228">
        <v>28004.472418782789</v>
      </c>
      <c r="AU11" s="228">
        <f t="shared" si="4"/>
        <v>79063.654646454161</v>
      </c>
      <c r="AV11" s="228">
        <f t="shared" si="5"/>
        <v>99038.724896130414</v>
      </c>
      <c r="AW11" s="228"/>
      <c r="AX11" s="228">
        <f t="shared" ref="AX11:AX17" si="14">G11+H11+I11+J11</f>
        <v>18331.683770131534</v>
      </c>
      <c r="AY11" s="228">
        <f t="shared" ref="AY11:AY17" si="15">K11+L11+M11+N11</f>
        <v>30246.877340961495</v>
      </c>
      <c r="AZ11" s="228">
        <f t="shared" ref="AZ11:AZ17" si="16">O11+P11+Q11+R11</f>
        <v>37892.459135480589</v>
      </c>
      <c r="BA11" s="228">
        <f t="shared" ref="BA11:BA17" si="17">S11+T11+U11+V11</f>
        <v>49709.941786347918</v>
      </c>
      <c r="BB11" s="228">
        <f>W11+X11+Y11+Z11</f>
        <v>49025.411689816814</v>
      </c>
      <c r="BC11" s="228">
        <f t="shared" ref="BC11:BC16" si="18">AA11+AB11+AC11+AD11</f>
        <v>54118.922572270792</v>
      </c>
      <c r="BD11" s="228">
        <f>AE11+AF11+AG11+AH11</f>
        <v>67995.441639848461</v>
      </c>
      <c r="BE11" s="228">
        <f t="shared" ref="BE11:BE17" si="19">AI11+AJ11+AK11+AL11</f>
        <v>55154.321767208523</v>
      </c>
      <c r="BF11" s="298">
        <f t="shared" ref="BF11:BF17" si="20">AM11+AN11+AO11+AP11</f>
        <v>79063.654646454161</v>
      </c>
      <c r="BY11" s="110" t="s">
        <v>155</v>
      </c>
      <c r="BZ11" s="110" t="s">
        <v>156</v>
      </c>
    </row>
    <row r="12" spans="1:211" ht="24" customHeight="1">
      <c r="A12" s="295">
        <v>5</v>
      </c>
      <c r="B12" s="118" t="str">
        <f>IF('1'!$A$1=1,D12,F12)</f>
        <v>Czech Republic</v>
      </c>
      <c r="C12" s="119"/>
      <c r="D12" s="333" t="s">
        <v>345</v>
      </c>
      <c r="E12" s="323"/>
      <c r="F12" s="365" t="s">
        <v>91</v>
      </c>
      <c r="G12" s="367">
        <v>1695.0902072251019</v>
      </c>
      <c r="H12" s="229">
        <v>2108.708774367904</v>
      </c>
      <c r="I12" s="229">
        <v>2391.8407853593758</v>
      </c>
      <c r="J12" s="229">
        <v>2443.3602432266161</v>
      </c>
      <c r="K12" s="228">
        <v>2589.2680354581771</v>
      </c>
      <c r="L12" s="228">
        <v>3367.4655452699999</v>
      </c>
      <c r="M12" s="228">
        <v>4383.7026659062258</v>
      </c>
      <c r="N12" s="228">
        <v>4158.7169444821202</v>
      </c>
      <c r="O12" s="228">
        <v>3463.835120926346</v>
      </c>
      <c r="P12" s="228">
        <v>4622.7039542348002</v>
      </c>
      <c r="Q12" s="228">
        <v>6120.4304061488201</v>
      </c>
      <c r="R12" s="228">
        <v>6251.3275645108497</v>
      </c>
      <c r="S12" s="228">
        <v>4909.3474415451701</v>
      </c>
      <c r="T12" s="228">
        <v>5964.9323640478196</v>
      </c>
      <c r="U12" s="228">
        <v>6436.5186243849903</v>
      </c>
      <c r="V12" s="228">
        <v>7843.1734890964699</v>
      </c>
      <c r="W12" s="228">
        <v>6020.3640093928798</v>
      </c>
      <c r="X12" s="228">
        <v>7009.5301114275399</v>
      </c>
      <c r="Y12" s="228">
        <v>7615.4466188428796</v>
      </c>
      <c r="Z12" s="228">
        <v>7250.1194928553605</v>
      </c>
      <c r="AA12" s="228">
        <v>4974.2202988296995</v>
      </c>
      <c r="AB12" s="228">
        <v>4014.7470138388603</v>
      </c>
      <c r="AC12" s="228">
        <v>6934.0110782090997</v>
      </c>
      <c r="AD12" s="228">
        <v>8186.1228233148704</v>
      </c>
      <c r="AE12" s="228">
        <v>7121.1971920210799</v>
      </c>
      <c r="AF12" s="228">
        <v>8364.3763602546805</v>
      </c>
      <c r="AG12" s="228">
        <v>9019.5787937272999</v>
      </c>
      <c r="AH12" s="228">
        <v>11566.73037746497</v>
      </c>
      <c r="AI12" s="228">
        <v>9311.0223545290992</v>
      </c>
      <c r="AJ12" s="228">
        <v>11315.39155498706</v>
      </c>
      <c r="AK12" s="228">
        <v>10193.46881227331</v>
      </c>
      <c r="AL12" s="228">
        <v>12125.11607495484</v>
      </c>
      <c r="AM12" s="228">
        <v>11753.08117724039</v>
      </c>
      <c r="AN12" s="228">
        <v>13010.961541604949</v>
      </c>
      <c r="AO12" s="228">
        <v>16014.977423517159</v>
      </c>
      <c r="AP12" s="228">
        <v>20776.10451363719</v>
      </c>
      <c r="AQ12" s="228">
        <v>19227.22125062277</v>
      </c>
      <c r="AR12" s="228">
        <v>19013.377517175009</v>
      </c>
      <c r="AS12" s="228">
        <v>23143.818390972803</v>
      </c>
      <c r="AT12" s="228">
        <v>34010.091551005156</v>
      </c>
      <c r="AU12" s="228">
        <f>AM12+AN12+AO12+AP12</f>
        <v>61555.124655999687</v>
      </c>
      <c r="AV12" s="228">
        <f>AQ12+AR12+AS12+AT12</f>
        <v>95394.50870977575</v>
      </c>
      <c r="AW12" s="228"/>
      <c r="AX12" s="228">
        <f>G12+H12+I12+J12</f>
        <v>8639.0000101789974</v>
      </c>
      <c r="AY12" s="228">
        <f>K12+L12+M12+N12</f>
        <v>14499.153191116522</v>
      </c>
      <c r="AZ12" s="228">
        <f>O12+P12+Q12+R12</f>
        <v>20458.297045820815</v>
      </c>
      <c r="BA12" s="228">
        <f>S12+T12+U12+V12</f>
        <v>25153.971919074447</v>
      </c>
      <c r="BB12" s="228">
        <f>W12+X12+Y12+Z12</f>
        <v>27895.460232518657</v>
      </c>
      <c r="BC12" s="228">
        <f t="shared" si="18"/>
        <v>24109.101214192531</v>
      </c>
      <c r="BD12" s="228">
        <f>AE12+AF12+AG12+AH12</f>
        <v>36071.882723468028</v>
      </c>
      <c r="BE12" s="228">
        <f>AI12+AJ12+AK12+AL12</f>
        <v>42944.998796744308</v>
      </c>
      <c r="BF12" s="298">
        <f>AM12+AN12+AO12+AP12</f>
        <v>61555.124655999687</v>
      </c>
      <c r="FC12" s="120" t="s">
        <v>286</v>
      </c>
      <c r="FD12" s="110" t="s">
        <v>238</v>
      </c>
    </row>
    <row r="13" spans="1:211" ht="24" customHeight="1">
      <c r="A13" s="295">
        <v>4</v>
      </c>
      <c r="B13" s="118" t="str">
        <f>IF('1'!$A$1=1,D13,F13)</f>
        <v>Bulgaria</v>
      </c>
      <c r="C13" s="119"/>
      <c r="D13" s="333" t="s">
        <v>14</v>
      </c>
      <c r="E13" s="323"/>
      <c r="F13" s="365" t="s">
        <v>90</v>
      </c>
      <c r="G13" s="367">
        <v>1214.60746258006</v>
      </c>
      <c r="H13" s="229">
        <v>1404.0260652091081</v>
      </c>
      <c r="I13" s="229">
        <v>1628.19978591167</v>
      </c>
      <c r="J13" s="229">
        <v>1296.808629512888</v>
      </c>
      <c r="K13" s="228">
        <v>870.08531779621399</v>
      </c>
      <c r="L13" s="228">
        <v>956.08199973510102</v>
      </c>
      <c r="M13" s="228">
        <v>1106.8583550512551</v>
      </c>
      <c r="N13" s="228">
        <v>1464.5636277791091</v>
      </c>
      <c r="O13" s="228">
        <v>892.09856638598296</v>
      </c>
      <c r="P13" s="228">
        <v>1305.0621339288271</v>
      </c>
      <c r="Q13" s="228">
        <v>1289.499098977376</v>
      </c>
      <c r="R13" s="228">
        <v>1499.7199731190958</v>
      </c>
      <c r="S13" s="228">
        <v>1261.753651374014</v>
      </c>
      <c r="T13" s="228">
        <v>1753.4401083320211</v>
      </c>
      <c r="U13" s="228">
        <v>2018.662041544399</v>
      </c>
      <c r="V13" s="228">
        <v>1927.752429865081</v>
      </c>
      <c r="W13" s="228">
        <v>2965.808337565913</v>
      </c>
      <c r="X13" s="228">
        <v>2115.0908805528602</v>
      </c>
      <c r="Y13" s="228">
        <v>2316.7049986009379</v>
      </c>
      <c r="Z13" s="228">
        <v>1825.6715461679819</v>
      </c>
      <c r="AA13" s="228">
        <v>1687.5126160007621</v>
      </c>
      <c r="AB13" s="228">
        <v>1526.0984619907749</v>
      </c>
      <c r="AC13" s="228">
        <v>2085.7567998521299</v>
      </c>
      <c r="AD13" s="228">
        <v>2448.19498602779</v>
      </c>
      <c r="AE13" s="228">
        <v>2167.2763182533117</v>
      </c>
      <c r="AF13" s="228">
        <v>1986.5609341470363</v>
      </c>
      <c r="AG13" s="228">
        <v>3112.943124844438</v>
      </c>
      <c r="AH13" s="228">
        <v>3432.3591557937539</v>
      </c>
      <c r="AI13" s="228">
        <v>1973.6770130953419</v>
      </c>
      <c r="AJ13" s="228">
        <v>14600.339603822529</v>
      </c>
      <c r="AK13" s="228">
        <v>21395.126225229851</v>
      </c>
      <c r="AL13" s="228">
        <v>30800.235487966369</v>
      </c>
      <c r="AM13" s="228">
        <v>22422.04900843812</v>
      </c>
      <c r="AN13" s="228">
        <v>20485.813506707687</v>
      </c>
      <c r="AO13" s="228">
        <v>18610.551721773729</v>
      </c>
      <c r="AP13" s="228">
        <v>19668.818569806761</v>
      </c>
      <c r="AQ13" s="228">
        <v>17266.681852099398</v>
      </c>
      <c r="AR13" s="228">
        <v>21118.665631614611</v>
      </c>
      <c r="AS13" s="228">
        <v>28369.312470494246</v>
      </c>
      <c r="AT13" s="228">
        <v>28568.336253506761</v>
      </c>
      <c r="AU13" s="228">
        <f t="shared" si="4"/>
        <v>81187.232806726301</v>
      </c>
      <c r="AV13" s="228">
        <f t="shared" si="5"/>
        <v>95322.996207715012</v>
      </c>
      <c r="AW13" s="228"/>
      <c r="AX13" s="228">
        <f t="shared" si="14"/>
        <v>5543.6419432137254</v>
      </c>
      <c r="AY13" s="228">
        <f t="shared" si="15"/>
        <v>4397.5893003616793</v>
      </c>
      <c r="AZ13" s="228">
        <f t="shared" si="16"/>
        <v>4986.3797724112819</v>
      </c>
      <c r="BA13" s="228">
        <f t="shared" si="17"/>
        <v>6961.6082311155151</v>
      </c>
      <c r="BB13" s="228">
        <f>W13+X13+Y13+Z13</f>
        <v>9223.2757628876934</v>
      </c>
      <c r="BC13" s="228">
        <f t="shared" si="18"/>
        <v>7747.562863871457</v>
      </c>
      <c r="BD13" s="228">
        <f>AE13+AF13+AG13+AH13</f>
        <v>10699.13953303854</v>
      </c>
      <c r="BE13" s="228">
        <f t="shared" si="19"/>
        <v>68769.378330114094</v>
      </c>
      <c r="BF13" s="298">
        <f t="shared" si="20"/>
        <v>81187.232806726301</v>
      </c>
      <c r="BY13" s="110" t="s">
        <v>339</v>
      </c>
      <c r="BZ13" s="110" t="s">
        <v>340</v>
      </c>
      <c r="FC13" s="110" t="s">
        <v>294</v>
      </c>
      <c r="FD13" s="110" t="s">
        <v>296</v>
      </c>
      <c r="FG13" s="110" t="s">
        <v>295</v>
      </c>
      <c r="FH13" s="110" t="s">
        <v>297</v>
      </c>
      <c r="FK13" s="110" t="s">
        <v>70</v>
      </c>
      <c r="FL13" s="110" t="s">
        <v>152</v>
      </c>
    </row>
    <row r="14" spans="1:211" ht="24" customHeight="1">
      <c r="A14" s="295">
        <v>6</v>
      </c>
      <c r="B14" s="118" t="str">
        <f>IF('1'!$A$1=1,D14,F14)</f>
        <v>Greece</v>
      </c>
      <c r="C14" s="119"/>
      <c r="D14" s="334" t="s">
        <v>15</v>
      </c>
      <c r="E14" s="323"/>
      <c r="F14" s="365" t="s">
        <v>97</v>
      </c>
      <c r="G14" s="367">
        <v>1082.0711368801281</v>
      </c>
      <c r="H14" s="229">
        <v>759.04027748008605</v>
      </c>
      <c r="I14" s="229">
        <v>921.285685924635</v>
      </c>
      <c r="J14" s="229">
        <v>2448.4652454435259</v>
      </c>
      <c r="K14" s="228">
        <v>1076.6948104148009</v>
      </c>
      <c r="L14" s="228">
        <v>1064.5762087423391</v>
      </c>
      <c r="M14" s="228">
        <v>1182.340832255227</v>
      </c>
      <c r="N14" s="228">
        <v>2633.9337638957281</v>
      </c>
      <c r="O14" s="228">
        <v>1979.6662460847822</v>
      </c>
      <c r="P14" s="228">
        <v>1410.2203003048339</v>
      </c>
      <c r="Q14" s="228">
        <v>1548.80304162941</v>
      </c>
      <c r="R14" s="228">
        <v>1518.5555098811681</v>
      </c>
      <c r="S14" s="228">
        <v>1030.9440630923041</v>
      </c>
      <c r="T14" s="228">
        <v>1603.8814664597271</v>
      </c>
      <c r="U14" s="228">
        <v>1482.7235825914249</v>
      </c>
      <c r="V14" s="228">
        <v>3211.5917069932211</v>
      </c>
      <c r="W14" s="228">
        <v>1171.0005213747731</v>
      </c>
      <c r="X14" s="228">
        <v>1932.3090226704639</v>
      </c>
      <c r="Y14" s="228">
        <v>2667.5669926362111</v>
      </c>
      <c r="Z14" s="228">
        <v>2126.5082798803769</v>
      </c>
      <c r="AA14" s="228">
        <v>1587.6938800359299</v>
      </c>
      <c r="AB14" s="228">
        <v>1895.7247145908468</v>
      </c>
      <c r="AC14" s="228">
        <v>2507.1249714159658</v>
      </c>
      <c r="AD14" s="228">
        <v>2568.2944783481671</v>
      </c>
      <c r="AE14" s="228">
        <v>1511.727406893606</v>
      </c>
      <c r="AF14" s="228">
        <v>2911.353754376315</v>
      </c>
      <c r="AG14" s="228">
        <v>4391.9830406187602</v>
      </c>
      <c r="AH14" s="228">
        <v>4587.2422053205501</v>
      </c>
      <c r="AI14" s="228">
        <v>2345.5306993527861</v>
      </c>
      <c r="AJ14" s="228">
        <v>3587.4008698642288</v>
      </c>
      <c r="AK14" s="228">
        <v>11717.898242452591</v>
      </c>
      <c r="AL14" s="228">
        <v>7623.7364251581603</v>
      </c>
      <c r="AM14" s="228">
        <v>12357.10299263454</v>
      </c>
      <c r="AN14" s="228">
        <v>6913.1613492759298</v>
      </c>
      <c r="AO14" s="228">
        <v>12039.01657335685</v>
      </c>
      <c r="AP14" s="228">
        <v>18987.084351030418</v>
      </c>
      <c r="AQ14" s="228">
        <v>21841.286543596991</v>
      </c>
      <c r="AR14" s="228">
        <v>17620.48090600982</v>
      </c>
      <c r="AS14" s="228">
        <v>20459.727767817731</v>
      </c>
      <c r="AT14" s="228">
        <v>22988.357587330949</v>
      </c>
      <c r="AU14" s="228">
        <f t="shared" si="4"/>
        <v>50296.36526629774</v>
      </c>
      <c r="AV14" s="228">
        <f t="shared" si="5"/>
        <v>82909.852804755486</v>
      </c>
      <c r="AW14" s="228"/>
      <c r="AX14" s="228">
        <f t="shared" si="14"/>
        <v>5210.8623457283747</v>
      </c>
      <c r="AY14" s="228">
        <f t="shared" si="15"/>
        <v>5957.5456153080959</v>
      </c>
      <c r="AZ14" s="228">
        <f t="shared" si="16"/>
        <v>6457.2450979001942</v>
      </c>
      <c r="BA14" s="228">
        <f t="shared" si="17"/>
        <v>7329.1408191366772</v>
      </c>
      <c r="BB14" s="228">
        <f t="shared" ref="BB14:BB15" si="21">W14+X14+Y14+Z14</f>
        <v>7897.3848165618247</v>
      </c>
      <c r="BC14" s="228">
        <f t="shared" si="18"/>
        <v>8558.83804439091</v>
      </c>
      <c r="BD14" s="228">
        <f>AE14+AF14+AG14+AH14</f>
        <v>13402.306407209231</v>
      </c>
      <c r="BE14" s="228">
        <f t="shared" si="19"/>
        <v>25274.566236827766</v>
      </c>
      <c r="BF14" s="298">
        <f t="shared" si="20"/>
        <v>50296.36526629774</v>
      </c>
    </row>
    <row r="15" spans="1:211" ht="24" customHeight="1">
      <c r="A15" s="295">
        <v>7</v>
      </c>
      <c r="B15" s="118" t="str">
        <f>IF('1'!$A$1=1,D15,F15)</f>
        <v>Slovakia</v>
      </c>
      <c r="C15" s="119"/>
      <c r="D15" s="333" t="s">
        <v>28</v>
      </c>
      <c r="E15" s="323"/>
      <c r="F15" s="365" t="s">
        <v>93</v>
      </c>
      <c r="G15" s="367">
        <v>1510.5558909264141</v>
      </c>
      <c r="H15" s="229">
        <v>1622.8464036033602</v>
      </c>
      <c r="I15" s="229">
        <v>2039.209893639023</v>
      </c>
      <c r="J15" s="229">
        <v>2079.013646910138</v>
      </c>
      <c r="K15" s="228">
        <v>2278.6804913022352</v>
      </c>
      <c r="L15" s="228">
        <v>2643.8732304608002</v>
      </c>
      <c r="M15" s="228">
        <v>2575.404007241978</v>
      </c>
      <c r="N15" s="228">
        <v>3187.9002534170158</v>
      </c>
      <c r="O15" s="228">
        <v>2800.825287720068</v>
      </c>
      <c r="P15" s="228">
        <v>2764.7520718747191</v>
      </c>
      <c r="Q15" s="228">
        <v>3396.5391998226105</v>
      </c>
      <c r="R15" s="228">
        <v>4052.3810514777902</v>
      </c>
      <c r="S15" s="228">
        <v>3194.960923690488</v>
      </c>
      <c r="T15" s="228">
        <v>2958.0601907532559</v>
      </c>
      <c r="U15" s="228">
        <v>3578.6658303735803</v>
      </c>
      <c r="V15" s="228">
        <v>4087.3162752810395</v>
      </c>
      <c r="W15" s="228">
        <v>3393.4878598639798</v>
      </c>
      <c r="X15" s="228">
        <v>3514.3950301168597</v>
      </c>
      <c r="Y15" s="228">
        <v>4622.3094230827001</v>
      </c>
      <c r="Z15" s="228">
        <v>4762.4962501377504</v>
      </c>
      <c r="AA15" s="228">
        <v>7184.2358910748499</v>
      </c>
      <c r="AB15" s="228">
        <v>5745.6513678265692</v>
      </c>
      <c r="AC15" s="228">
        <v>7450.9199261060903</v>
      </c>
      <c r="AD15" s="228">
        <v>10180.683629737261</v>
      </c>
      <c r="AE15" s="228">
        <v>5946.9446910176102</v>
      </c>
      <c r="AF15" s="228">
        <v>5083.9808797955102</v>
      </c>
      <c r="AG15" s="228">
        <v>5698.6342810369197</v>
      </c>
      <c r="AH15" s="228">
        <v>7591.5696582993205</v>
      </c>
      <c r="AI15" s="228">
        <v>4892.1365406511941</v>
      </c>
      <c r="AJ15" s="228">
        <v>6000.3746266528415</v>
      </c>
      <c r="AK15" s="228">
        <v>9873.9369743370298</v>
      </c>
      <c r="AL15" s="228">
        <v>11280.849733290561</v>
      </c>
      <c r="AM15" s="228">
        <v>14608.953722480059</v>
      </c>
      <c r="AN15" s="228">
        <v>12105.952945560641</v>
      </c>
      <c r="AO15" s="228">
        <v>15203.663183348039</v>
      </c>
      <c r="AP15" s="228">
        <v>18488.08522832521</v>
      </c>
      <c r="AQ15" s="228">
        <v>17359.3589858778</v>
      </c>
      <c r="AR15" s="228">
        <v>19459.515529248652</v>
      </c>
      <c r="AS15" s="228">
        <v>19044.9391016843</v>
      </c>
      <c r="AT15" s="228">
        <v>22740.68484624655</v>
      </c>
      <c r="AU15" s="228">
        <f t="shared" si="4"/>
        <v>60406.655079713943</v>
      </c>
      <c r="AV15" s="228">
        <f t="shared" si="5"/>
        <v>78604.498463057302</v>
      </c>
      <c r="AW15" s="228"/>
      <c r="AX15" s="228">
        <f t="shared" si="14"/>
        <v>7251.6258350789358</v>
      </c>
      <c r="AY15" s="228">
        <f t="shared" si="15"/>
        <v>10685.857982422029</v>
      </c>
      <c r="AZ15" s="228">
        <f t="shared" si="16"/>
        <v>13014.497610895189</v>
      </c>
      <c r="BA15" s="228">
        <f t="shared" si="17"/>
        <v>13819.003220098362</v>
      </c>
      <c r="BB15" s="228">
        <f t="shared" si="21"/>
        <v>16292.688563201291</v>
      </c>
      <c r="BC15" s="228">
        <f t="shared" si="18"/>
        <v>30561.490814744771</v>
      </c>
      <c r="BD15" s="228">
        <f t="shared" ref="BD15" si="22">AE15+AF15+AG15+AH15</f>
        <v>24321.12951014936</v>
      </c>
      <c r="BE15" s="228">
        <f t="shared" si="19"/>
        <v>32047.297874931624</v>
      </c>
      <c r="BF15" s="298">
        <f t="shared" si="20"/>
        <v>60406.655079713943</v>
      </c>
      <c r="BY15" s="110" t="s">
        <v>316</v>
      </c>
      <c r="BZ15" s="110" t="s">
        <v>182</v>
      </c>
    </row>
    <row r="16" spans="1:211" ht="24" customHeight="1">
      <c r="A16" s="295">
        <v>9</v>
      </c>
      <c r="B16" s="118" t="str">
        <f>IF('1'!$A$1=1,D16,F16)</f>
        <v>France</v>
      </c>
      <c r="C16" s="119"/>
      <c r="D16" s="333" t="s">
        <v>33</v>
      </c>
      <c r="E16" s="323"/>
      <c r="F16" s="365" t="s">
        <v>92</v>
      </c>
      <c r="G16" s="367">
        <v>5615.2256411430499</v>
      </c>
      <c r="H16" s="229">
        <v>4132.8167404261403</v>
      </c>
      <c r="I16" s="229">
        <v>3926.8384519859401</v>
      </c>
      <c r="J16" s="229">
        <v>5103.9226190949903</v>
      </c>
      <c r="K16" s="228">
        <v>10844.592533813189</v>
      </c>
      <c r="L16" s="228">
        <v>5697.6130379020697</v>
      </c>
      <c r="M16" s="228">
        <v>9204.2666987352204</v>
      </c>
      <c r="N16" s="228">
        <v>12524.551123467321</v>
      </c>
      <c r="O16" s="228">
        <v>14031.988818128611</v>
      </c>
      <c r="P16" s="228">
        <v>7692.2251916689502</v>
      </c>
      <c r="Q16" s="228">
        <v>8148.9744791940993</v>
      </c>
      <c r="R16" s="228">
        <v>10708.83595639208</v>
      </c>
      <c r="S16" s="228">
        <v>11348.341919696981</v>
      </c>
      <c r="T16" s="228">
        <v>7856.9927594121</v>
      </c>
      <c r="U16" s="228">
        <v>8847.5199031197099</v>
      </c>
      <c r="V16" s="228">
        <v>11046.310629933419</v>
      </c>
      <c r="W16" s="228">
        <v>12687.76817495069</v>
      </c>
      <c r="X16" s="228">
        <v>9657.1380780758009</v>
      </c>
      <c r="Y16" s="228">
        <v>9287.2973495676397</v>
      </c>
      <c r="Z16" s="228">
        <v>10021.089832412521</v>
      </c>
      <c r="AA16" s="228">
        <v>11202.1475223495</v>
      </c>
      <c r="AB16" s="228">
        <v>7057.1624509297199</v>
      </c>
      <c r="AC16" s="228">
        <v>8545.8507407870402</v>
      </c>
      <c r="AD16" s="228">
        <v>11811.535755308731</v>
      </c>
      <c r="AE16" s="228">
        <v>12590.16732721034</v>
      </c>
      <c r="AF16" s="228">
        <v>11349.992666389709</v>
      </c>
      <c r="AG16" s="228">
        <v>10529.558868173141</v>
      </c>
      <c r="AH16" s="228">
        <v>12719.078298009021</v>
      </c>
      <c r="AI16" s="228">
        <v>10170.713474017701</v>
      </c>
      <c r="AJ16" s="228">
        <v>8886.3361365602395</v>
      </c>
      <c r="AK16" s="228">
        <v>8314.7827321172899</v>
      </c>
      <c r="AL16" s="228">
        <v>11252.482773273041</v>
      </c>
      <c r="AM16" s="228">
        <v>16303.262575617751</v>
      </c>
      <c r="AN16" s="228">
        <v>15898.131654831821</v>
      </c>
      <c r="AO16" s="228">
        <v>14154.865941179898</v>
      </c>
      <c r="AP16" s="228">
        <v>17284.262899702509</v>
      </c>
      <c r="AQ16" s="228">
        <v>16642.17809910795</v>
      </c>
      <c r="AR16" s="228">
        <v>14387.74639131969</v>
      </c>
      <c r="AS16" s="228">
        <v>14588.54688438536</v>
      </c>
      <c r="AT16" s="228">
        <v>18811.236212282791</v>
      </c>
      <c r="AU16" s="228">
        <f>AM16+AN16+AO16+AP16</f>
        <v>63640.523071331983</v>
      </c>
      <c r="AV16" s="228">
        <f>AQ16+AR16+AS16+AT16</f>
        <v>64429.707587095792</v>
      </c>
      <c r="AW16" s="228"/>
      <c r="AX16" s="228">
        <f>G16+H16+I16+J16</f>
        <v>18778.803452650121</v>
      </c>
      <c r="AY16" s="228">
        <f>K16+L16+M16+N16</f>
        <v>38271.0233939178</v>
      </c>
      <c r="AZ16" s="228">
        <f>O16+P16+Q16+R16</f>
        <v>40582.024445383744</v>
      </c>
      <c r="BA16" s="228">
        <f>S16+T16+U16+V16</f>
        <v>39099.16521216221</v>
      </c>
      <c r="BB16" s="228">
        <f>W16+X16+Y16+Z16</f>
        <v>41653.293435006657</v>
      </c>
      <c r="BC16" s="228">
        <f t="shared" si="18"/>
        <v>38616.696469374991</v>
      </c>
      <c r="BD16" s="228">
        <f>AE16+AF16+AG16+AH16</f>
        <v>47188.797159782211</v>
      </c>
      <c r="BE16" s="228">
        <f>AI16+AJ16+AK16+AL16</f>
        <v>38624.315115968267</v>
      </c>
      <c r="BF16" s="298">
        <f>AM16+AN16+AO16+AP16</f>
        <v>63640.523071331983</v>
      </c>
      <c r="BY16" s="110" t="s">
        <v>341</v>
      </c>
      <c r="BZ16" s="110" t="s">
        <v>342</v>
      </c>
    </row>
    <row r="17" spans="1:206" ht="24" customHeight="1">
      <c r="A17" s="295">
        <v>8</v>
      </c>
      <c r="B17" s="118" t="str">
        <f>IF('1'!$A$1=1,D17,F17)</f>
        <v>Romania</v>
      </c>
      <c r="C17" s="119"/>
      <c r="D17" s="333" t="s">
        <v>27</v>
      </c>
      <c r="E17" s="323"/>
      <c r="F17" s="365" t="s">
        <v>88</v>
      </c>
      <c r="G17" s="367">
        <v>2218.8963840140718</v>
      </c>
      <c r="H17" s="229">
        <v>1223.882963631017</v>
      </c>
      <c r="I17" s="229">
        <v>1309.1578383800511</v>
      </c>
      <c r="J17" s="229">
        <v>1625.5426212765001</v>
      </c>
      <c r="K17" s="228">
        <v>2306.9209799055998</v>
      </c>
      <c r="L17" s="228">
        <v>1645.0326904423191</v>
      </c>
      <c r="M17" s="228">
        <v>1761.8489640988448</v>
      </c>
      <c r="N17" s="228">
        <v>2379.120240730766</v>
      </c>
      <c r="O17" s="228">
        <v>2498.8170095973637</v>
      </c>
      <c r="P17" s="228">
        <v>2096.2995739303869</v>
      </c>
      <c r="Q17" s="228">
        <v>2255.3391362175862</v>
      </c>
      <c r="R17" s="228">
        <v>2757.9509427095741</v>
      </c>
      <c r="S17" s="228">
        <v>2635.7581362680089</v>
      </c>
      <c r="T17" s="228">
        <v>2286.9189955695128</v>
      </c>
      <c r="U17" s="228">
        <v>2571.7618231296369</v>
      </c>
      <c r="V17" s="228">
        <v>3183.4868163037499</v>
      </c>
      <c r="W17" s="228">
        <v>3070.1619113801671</v>
      </c>
      <c r="X17" s="228">
        <v>2886.9956237010929</v>
      </c>
      <c r="Y17" s="228">
        <v>3585.7078398735898</v>
      </c>
      <c r="Z17" s="228">
        <v>3675.0984125685636</v>
      </c>
      <c r="AA17" s="228">
        <v>3317.3294736538755</v>
      </c>
      <c r="AB17" s="228">
        <v>2011.3456588076961</v>
      </c>
      <c r="AC17" s="228">
        <v>3884.0777739330097</v>
      </c>
      <c r="AD17" s="228">
        <v>5604.3774699587802</v>
      </c>
      <c r="AE17" s="228">
        <v>3866.5373050558292</v>
      </c>
      <c r="AF17" s="228">
        <v>4763.3932267910404</v>
      </c>
      <c r="AG17" s="228">
        <v>4436.6212110093602</v>
      </c>
      <c r="AH17" s="228">
        <v>4727.6330947504593</v>
      </c>
      <c r="AI17" s="228">
        <v>2613.5514756378016</v>
      </c>
      <c r="AJ17" s="228">
        <v>8325.1065880961596</v>
      </c>
      <c r="AK17" s="228">
        <v>18619.05497721456</v>
      </c>
      <c r="AL17" s="228">
        <v>18462.86528013763</v>
      </c>
      <c r="AM17" s="228">
        <v>13007.47948902079</v>
      </c>
      <c r="AN17" s="228">
        <v>13292.141271742321</v>
      </c>
      <c r="AO17" s="228">
        <v>13012.222352698689</v>
      </c>
      <c r="AP17" s="228">
        <v>15668.103237796229</v>
      </c>
      <c r="AQ17" s="228">
        <v>14104.26786799563</v>
      </c>
      <c r="AR17" s="228">
        <v>16562.148627812021</v>
      </c>
      <c r="AS17" s="228">
        <v>17509.902750312322</v>
      </c>
      <c r="AT17" s="228">
        <v>14681.79861607672</v>
      </c>
      <c r="AU17" s="228">
        <f t="shared" si="4"/>
        <v>54979.946351258026</v>
      </c>
      <c r="AV17" s="228">
        <f t="shared" si="5"/>
        <v>62858.11786219669</v>
      </c>
      <c r="AW17" s="228"/>
      <c r="AX17" s="228">
        <f t="shared" si="14"/>
        <v>6377.4798073016391</v>
      </c>
      <c r="AY17" s="228">
        <f t="shared" si="15"/>
        <v>8092.9228751775299</v>
      </c>
      <c r="AZ17" s="228">
        <f t="shared" si="16"/>
        <v>9608.4066624549105</v>
      </c>
      <c r="BA17" s="228">
        <f t="shared" si="17"/>
        <v>10677.925771270908</v>
      </c>
      <c r="BB17" s="228">
        <f t="shared" ref="BB17" si="23">W17+X17+Y17+Z17</f>
        <v>13217.963787523415</v>
      </c>
      <c r="BC17" s="228">
        <f t="shared" ref="BC17" si="24">AA17+AB17+AC17+AD17</f>
        <v>14817.130376353361</v>
      </c>
      <c r="BD17" s="228">
        <f>AE17+AF17+AG17+AH17</f>
        <v>17794.184837606688</v>
      </c>
      <c r="BE17" s="228">
        <f t="shared" si="19"/>
        <v>48020.578321086155</v>
      </c>
      <c r="BF17" s="298">
        <f t="shared" si="20"/>
        <v>54979.946351258026</v>
      </c>
      <c r="FC17" s="404" t="s">
        <v>249</v>
      </c>
      <c r="FD17" s="110" t="s">
        <v>250</v>
      </c>
    </row>
    <row r="18" spans="1:206" ht="24" customHeight="1">
      <c r="A18" s="295">
        <v>10</v>
      </c>
      <c r="B18" s="118" t="str">
        <f>IF('1'!$A$1=1,D18,F18)</f>
        <v>Hungary</v>
      </c>
      <c r="C18" s="119"/>
      <c r="D18" s="333" t="s">
        <v>31</v>
      </c>
      <c r="E18" s="323"/>
      <c r="F18" s="365" t="s">
        <v>89</v>
      </c>
      <c r="G18" s="367">
        <v>10157.454469733719</v>
      </c>
      <c r="H18" s="229">
        <v>6855.7669949863193</v>
      </c>
      <c r="I18" s="229">
        <v>6064.1007820897203</v>
      </c>
      <c r="J18" s="229">
        <v>5711.3736574433706</v>
      </c>
      <c r="K18" s="228">
        <v>3756.3892397868899</v>
      </c>
      <c r="L18" s="228">
        <v>3023.1771028307999</v>
      </c>
      <c r="M18" s="228">
        <v>3081.0973432155702</v>
      </c>
      <c r="N18" s="228">
        <v>2978.4500986633411</v>
      </c>
      <c r="O18" s="228">
        <v>4237.7449945698581</v>
      </c>
      <c r="P18" s="228">
        <v>4657.5965087254899</v>
      </c>
      <c r="Q18" s="228">
        <v>5738.3717356935203</v>
      </c>
      <c r="R18" s="228">
        <v>6073.4288273782695</v>
      </c>
      <c r="S18" s="228">
        <v>5193.0999547667898</v>
      </c>
      <c r="T18" s="228">
        <v>4862.4988209323501</v>
      </c>
      <c r="U18" s="228">
        <v>6930.9621387694897</v>
      </c>
      <c r="V18" s="228">
        <v>6485.6200662373803</v>
      </c>
      <c r="W18" s="228">
        <v>5908.1498381439396</v>
      </c>
      <c r="X18" s="228">
        <v>5540.2096020593599</v>
      </c>
      <c r="Y18" s="228">
        <v>5532.1342450972907</v>
      </c>
      <c r="Z18" s="228">
        <v>6046.9075406595493</v>
      </c>
      <c r="AA18" s="228">
        <v>6797.1334570265299</v>
      </c>
      <c r="AB18" s="228">
        <v>5137.5101312257902</v>
      </c>
      <c r="AC18" s="228">
        <v>7452.3084434225402</v>
      </c>
      <c r="AD18" s="228">
        <v>9471.326156191979</v>
      </c>
      <c r="AE18" s="228">
        <v>11118.61133438204</v>
      </c>
      <c r="AF18" s="228">
        <v>7446.2593458462507</v>
      </c>
      <c r="AG18" s="228">
        <v>7870.7077942669603</v>
      </c>
      <c r="AH18" s="228">
        <v>7086.3749477077599</v>
      </c>
      <c r="AI18" s="228">
        <v>5956.1390156332054</v>
      </c>
      <c r="AJ18" s="228">
        <v>4922.0593342765796</v>
      </c>
      <c r="AK18" s="228">
        <v>6305.94070021876</v>
      </c>
      <c r="AL18" s="228">
        <v>6596.8752782389201</v>
      </c>
      <c r="AM18" s="228">
        <v>11365.587511646059</v>
      </c>
      <c r="AN18" s="228">
        <v>9113.3794045521499</v>
      </c>
      <c r="AO18" s="228">
        <v>10403.88545725987</v>
      </c>
      <c r="AP18" s="228">
        <v>8952.5678593394587</v>
      </c>
      <c r="AQ18" s="228">
        <v>10049.534858638321</v>
      </c>
      <c r="AR18" s="228">
        <v>12757.847229062811</v>
      </c>
      <c r="AS18" s="228">
        <v>16345.212548592412</v>
      </c>
      <c r="AT18" s="228">
        <v>13258.784193162079</v>
      </c>
      <c r="AU18" s="228">
        <f t="shared" si="4"/>
        <v>39835.420232797536</v>
      </c>
      <c r="AV18" s="228">
        <f t="shared" si="5"/>
        <v>52411.378829455622</v>
      </c>
      <c r="AW18" s="228"/>
      <c r="AX18" s="228">
        <f>G18+H18+I18+J18</f>
        <v>28788.695904253131</v>
      </c>
      <c r="AY18" s="228">
        <f>K18+L18+M18+N18</f>
        <v>12839.113784496602</v>
      </c>
      <c r="AZ18" s="228">
        <f>O18+P18+Q18+R18</f>
        <v>20707.142066367138</v>
      </c>
      <c r="BA18" s="228">
        <f>S18+T18+U18+V18</f>
        <v>23472.180980706013</v>
      </c>
      <c r="BB18" s="228">
        <f t="shared" ref="BB18" si="25">W18+X18+Y18+Z18</f>
        <v>23027.401225960137</v>
      </c>
      <c r="BC18" s="228">
        <f t="shared" ref="BC18" si="26">AA18+AB18+AC18+AD18</f>
        <v>28858.278187866839</v>
      </c>
      <c r="BD18" s="228">
        <f t="shared" ref="BD18:BD22" si="27">AE18+AF18+AG18+AH18</f>
        <v>33521.953422203012</v>
      </c>
      <c r="BE18" s="228">
        <f>AI18+AJ18+AK18+AL18</f>
        <v>23781.014328367462</v>
      </c>
      <c r="BF18" s="298">
        <f>AM18+AN18+AO18+AP18</f>
        <v>39835.420232797536</v>
      </c>
    </row>
    <row r="19" spans="1:206" ht="24" customHeight="1">
      <c r="A19" s="295">
        <v>11</v>
      </c>
      <c r="B19" s="118" t="str">
        <f>IF('1'!$A$1=1,D19,F19)</f>
        <v>Lithuania</v>
      </c>
      <c r="C19" s="119"/>
      <c r="D19" s="333" t="s">
        <v>20</v>
      </c>
      <c r="E19" s="323"/>
      <c r="F19" s="365" t="s">
        <v>96</v>
      </c>
      <c r="G19" s="367">
        <v>1892.9314933497019</v>
      </c>
      <c r="H19" s="229">
        <v>2392.7986500564202</v>
      </c>
      <c r="I19" s="229">
        <v>2950.738610271329</v>
      </c>
      <c r="J19" s="229">
        <v>4769.0831213090296</v>
      </c>
      <c r="K19" s="228">
        <v>2018.7697402337412</v>
      </c>
      <c r="L19" s="228">
        <v>2213.3507622436659</v>
      </c>
      <c r="M19" s="228">
        <v>3655.5633952452899</v>
      </c>
      <c r="N19" s="228">
        <v>4617.8995088375896</v>
      </c>
      <c r="O19" s="228">
        <v>2639.819520329751</v>
      </c>
      <c r="P19" s="228">
        <v>3912.5136870480201</v>
      </c>
      <c r="Q19" s="228">
        <v>4641.0011262725802</v>
      </c>
      <c r="R19" s="228">
        <v>6737.1199144108905</v>
      </c>
      <c r="S19" s="228">
        <v>4563.0125412574598</v>
      </c>
      <c r="T19" s="228">
        <v>4759.3157301261899</v>
      </c>
      <c r="U19" s="228">
        <v>6604.8162234297697</v>
      </c>
      <c r="V19" s="228">
        <v>7907.6222202060799</v>
      </c>
      <c r="W19" s="228">
        <v>8619.2725181548594</v>
      </c>
      <c r="X19" s="228">
        <v>6492.0330219916796</v>
      </c>
      <c r="Y19" s="228">
        <v>7107.1664934576993</v>
      </c>
      <c r="Z19" s="228">
        <v>7205.6524267473296</v>
      </c>
      <c r="AA19" s="228">
        <v>6529.4617386537802</v>
      </c>
      <c r="AB19" s="228">
        <v>4206.6423533735306</v>
      </c>
      <c r="AC19" s="228">
        <v>5490.0640675115901</v>
      </c>
      <c r="AD19" s="228">
        <v>5465.6722225899903</v>
      </c>
      <c r="AE19" s="228">
        <v>5925.6594623978299</v>
      </c>
      <c r="AF19" s="228">
        <v>8296.7454309155601</v>
      </c>
      <c r="AG19" s="228">
        <v>10685.540857389649</v>
      </c>
      <c r="AH19" s="228">
        <v>9890.0259961389893</v>
      </c>
      <c r="AI19" s="228">
        <v>5200.6815900727524</v>
      </c>
      <c r="AJ19" s="228">
        <v>4489.3381855420857</v>
      </c>
      <c r="AK19" s="228">
        <v>14168.143114764969</v>
      </c>
      <c r="AL19" s="228">
        <v>20979.679750628682</v>
      </c>
      <c r="AM19" s="228">
        <v>14567.891296819118</v>
      </c>
      <c r="AN19" s="228">
        <v>10469.22475180863</v>
      </c>
      <c r="AO19" s="228">
        <v>11626.34017102333</v>
      </c>
      <c r="AP19" s="228">
        <v>10658.734936631779</v>
      </c>
      <c r="AQ19" s="228">
        <v>8997.1011704042503</v>
      </c>
      <c r="AR19" s="228">
        <v>13335.02825736735</v>
      </c>
      <c r="AS19" s="228">
        <v>14496.954997319521</v>
      </c>
      <c r="AT19" s="228">
        <v>11031.15633816761</v>
      </c>
      <c r="AU19" s="228">
        <f t="shared" si="4"/>
        <v>47322.191156282861</v>
      </c>
      <c r="AV19" s="228">
        <f t="shared" si="5"/>
        <v>47860.240763258727</v>
      </c>
      <c r="AW19" s="228"/>
      <c r="AX19" s="228">
        <f t="shared" ref="AX19" si="28">G19+H19+I19+J19</f>
        <v>12005.55187498648</v>
      </c>
      <c r="AY19" s="228">
        <f t="shared" ref="AY19" si="29">K19+L19+M19+N19</f>
        <v>12505.583406560287</v>
      </c>
      <c r="AZ19" s="228">
        <f t="shared" ref="AZ19" si="30">O19+P19+Q19+R19</f>
        <v>17930.454248061244</v>
      </c>
      <c r="BA19" s="228">
        <f t="shared" ref="BA19" si="31">S19+T19+U19+V19</f>
        <v>23834.766715019497</v>
      </c>
      <c r="BB19" s="228">
        <f t="shared" ref="BB19" si="32">W19+X19+Y19+Z19</f>
        <v>29424.124460351566</v>
      </c>
      <c r="BC19" s="228">
        <f t="shared" ref="BC19" si="33">AA19+AB19+AC19+AD19</f>
        <v>21691.840382128892</v>
      </c>
      <c r="BD19" s="228">
        <f t="shared" si="27"/>
        <v>34797.971746842028</v>
      </c>
      <c r="BE19" s="228">
        <f t="shared" ref="BE19" si="34">AI19+AJ19+AK19+AL19</f>
        <v>44837.842641008487</v>
      </c>
      <c r="BF19" s="298">
        <f t="shared" si="13"/>
        <v>47322.191156282861</v>
      </c>
    </row>
    <row r="20" spans="1:206" ht="24" customHeight="1">
      <c r="A20" s="295">
        <v>12</v>
      </c>
      <c r="B20" s="118" t="str">
        <f>IF('1'!$A$1=1,D20,F20)</f>
        <v>Netherlands</v>
      </c>
      <c r="C20" s="119"/>
      <c r="D20" s="333" t="s">
        <v>23</v>
      </c>
      <c r="E20" s="323"/>
      <c r="F20" s="365" t="s">
        <v>85</v>
      </c>
      <c r="G20" s="367">
        <v>1766.549557879342</v>
      </c>
      <c r="H20" s="229">
        <v>2204.6759499962241</v>
      </c>
      <c r="I20" s="229">
        <v>2425.5406705682049</v>
      </c>
      <c r="J20" s="229">
        <v>2765.5251299499241</v>
      </c>
      <c r="K20" s="228">
        <v>2811.6726653914166</v>
      </c>
      <c r="L20" s="228">
        <v>3285.3228093889102</v>
      </c>
      <c r="M20" s="228">
        <v>3381.16630421842</v>
      </c>
      <c r="N20" s="228">
        <v>3852.0463386820397</v>
      </c>
      <c r="O20" s="228">
        <v>3494.8859358275258</v>
      </c>
      <c r="P20" s="228">
        <v>3750.0006882841899</v>
      </c>
      <c r="Q20" s="228">
        <v>4088.8434336018599</v>
      </c>
      <c r="R20" s="228">
        <v>5247.68191957813</v>
      </c>
      <c r="S20" s="230">
        <v>4369.0491419846003</v>
      </c>
      <c r="T20" s="230">
        <v>4806.9224923560996</v>
      </c>
      <c r="U20" s="230">
        <v>5359.7064218485002</v>
      </c>
      <c r="V20" s="230">
        <v>6042.8678098171595</v>
      </c>
      <c r="W20" s="228">
        <v>4547.7136956475097</v>
      </c>
      <c r="X20" s="228">
        <v>5005.5380327861294</v>
      </c>
      <c r="Y20" s="228">
        <v>4861.5679895522098</v>
      </c>
      <c r="Z20" s="228">
        <v>4777.62045135878</v>
      </c>
      <c r="AA20" s="228">
        <v>4288.5446706790199</v>
      </c>
      <c r="AB20" s="228">
        <v>4304.98635486073</v>
      </c>
      <c r="AC20" s="228">
        <v>5295.6343127651298</v>
      </c>
      <c r="AD20" s="228">
        <v>5752.3871919878802</v>
      </c>
      <c r="AE20" s="228">
        <v>6267.9134941524699</v>
      </c>
      <c r="AF20" s="228">
        <v>5802.4545836223697</v>
      </c>
      <c r="AG20" s="228">
        <v>7140.4364873639297</v>
      </c>
      <c r="AH20" s="228">
        <v>7479.7252584179696</v>
      </c>
      <c r="AI20" s="228">
        <v>5664.5752677736491</v>
      </c>
      <c r="AJ20" s="228">
        <v>6014.4200890338043</v>
      </c>
      <c r="AK20" s="228">
        <v>11098.118866000401</v>
      </c>
      <c r="AL20" s="228">
        <v>12209.26893416512</v>
      </c>
      <c r="AM20" s="228">
        <v>14385.96949130211</v>
      </c>
      <c r="AN20" s="228">
        <v>7616.6675472939587</v>
      </c>
      <c r="AO20" s="228">
        <v>8177.0840896928794</v>
      </c>
      <c r="AP20" s="228">
        <v>6954.0490207570692</v>
      </c>
      <c r="AQ20" s="228">
        <v>7733.8558549755107</v>
      </c>
      <c r="AR20" s="228">
        <v>9305.06738173132</v>
      </c>
      <c r="AS20" s="228">
        <v>8512.2374299918101</v>
      </c>
      <c r="AT20" s="228">
        <v>10529.014011961601</v>
      </c>
      <c r="AU20" s="228">
        <f t="shared" si="4"/>
        <v>37133.770149046017</v>
      </c>
      <c r="AV20" s="228">
        <f t="shared" si="5"/>
        <v>36080.174678660245</v>
      </c>
      <c r="AW20" s="228"/>
      <c r="AX20" s="228">
        <f>G20+H20+I20+J20</f>
        <v>9162.2913083936946</v>
      </c>
      <c r="AY20" s="228">
        <f>K20+L20+M20+N20</f>
        <v>13330.208117680786</v>
      </c>
      <c r="AZ20" s="228">
        <f>O20+P20+Q20+R20</f>
        <v>16581.411977291704</v>
      </c>
      <c r="BA20" s="228">
        <f>S20+T20+U20+V20</f>
        <v>20578.54586600636</v>
      </c>
      <c r="BB20" s="228">
        <f>W20+X20+Y20+Z20</f>
        <v>19192.440169344627</v>
      </c>
      <c r="BC20" s="228">
        <f>AA20+AB20+AC20+AD20</f>
        <v>19641.55253029276</v>
      </c>
      <c r="BD20" s="228">
        <f>AE20+AF20+AG20+AH20</f>
        <v>26690.529823556739</v>
      </c>
      <c r="BE20" s="228">
        <f>AI20+AJ20+AK20+AL20</f>
        <v>34986.383156972974</v>
      </c>
      <c r="BF20" s="298">
        <f>AM20+AN20+AO20+AP20</f>
        <v>37133.770149046017</v>
      </c>
    </row>
    <row r="21" spans="1:206" ht="24" customHeight="1">
      <c r="A21" s="295">
        <v>13</v>
      </c>
      <c r="B21" s="118" t="str">
        <f>IF('1'!$A$1=1,D21,F21)</f>
        <v>Spain</v>
      </c>
      <c r="C21" s="119"/>
      <c r="D21" s="335" t="s">
        <v>346</v>
      </c>
      <c r="E21" s="323"/>
      <c r="F21" s="365" t="s">
        <v>86</v>
      </c>
      <c r="G21" s="367">
        <v>2695.6566256561759</v>
      </c>
      <c r="H21" s="229">
        <v>1833.3194001007098</v>
      </c>
      <c r="I21" s="229">
        <v>2160.73130951555</v>
      </c>
      <c r="J21" s="229">
        <v>2589.6364989592871</v>
      </c>
      <c r="K21" s="228">
        <v>3087.1892073830322</v>
      </c>
      <c r="L21" s="228">
        <v>2806.4577812805182</v>
      </c>
      <c r="M21" s="228">
        <v>3006.312136700456</v>
      </c>
      <c r="N21" s="228">
        <v>3440.1489883791201</v>
      </c>
      <c r="O21" s="228">
        <v>3307.0344280969821</v>
      </c>
      <c r="P21" s="228">
        <v>3572.6641244981301</v>
      </c>
      <c r="Q21" s="228">
        <v>3816.8528311954196</v>
      </c>
      <c r="R21" s="228">
        <v>4172.6851580193897</v>
      </c>
      <c r="S21" s="228">
        <v>4309.3240030471898</v>
      </c>
      <c r="T21" s="228">
        <v>3517.4945150223098</v>
      </c>
      <c r="U21" s="228">
        <v>4021.6272487042802</v>
      </c>
      <c r="V21" s="228">
        <v>5030.16542011192</v>
      </c>
      <c r="W21" s="228">
        <v>4759.0374871521999</v>
      </c>
      <c r="X21" s="228">
        <v>4727.7593095243392</v>
      </c>
      <c r="Y21" s="228">
        <v>5893.2644499623902</v>
      </c>
      <c r="Z21" s="228">
        <v>5938.4135928419601</v>
      </c>
      <c r="AA21" s="228">
        <v>5056.3885562273099</v>
      </c>
      <c r="AB21" s="228">
        <v>3837.6123226822892</v>
      </c>
      <c r="AC21" s="228">
        <v>4604.8936683731999</v>
      </c>
      <c r="AD21" s="228">
        <v>5969.6197985088402</v>
      </c>
      <c r="AE21" s="228">
        <v>6041.4338475225504</v>
      </c>
      <c r="AF21" s="228">
        <v>5622.4070634258997</v>
      </c>
      <c r="AG21" s="228">
        <v>6024.9946280753193</v>
      </c>
      <c r="AH21" s="228">
        <v>8390.4106501160004</v>
      </c>
      <c r="AI21" s="228">
        <v>4827.0912224085332</v>
      </c>
      <c r="AJ21" s="228">
        <v>3318.8146807397161</v>
      </c>
      <c r="AK21" s="228">
        <v>5702.8044348171898</v>
      </c>
      <c r="AL21" s="228">
        <v>8917.6194487495086</v>
      </c>
      <c r="AM21" s="228">
        <v>8021.8507966494399</v>
      </c>
      <c r="AN21" s="228">
        <v>8260.8428739676001</v>
      </c>
      <c r="AO21" s="228">
        <v>7943.0125965231309</v>
      </c>
      <c r="AP21" s="228">
        <v>7760.2445490341297</v>
      </c>
      <c r="AQ21" s="228">
        <v>7905.8637921334193</v>
      </c>
      <c r="AR21" s="228">
        <v>8387.1243777376203</v>
      </c>
      <c r="AS21" s="228">
        <v>7660.1295964978099</v>
      </c>
      <c r="AT21" s="228">
        <v>9802.3689511659304</v>
      </c>
      <c r="AU21" s="228">
        <f t="shared" si="4"/>
        <v>31985.950816174303</v>
      </c>
      <c r="AV21" s="228">
        <f t="shared" si="5"/>
        <v>33755.486717534783</v>
      </c>
      <c r="AW21" s="228"/>
      <c r="AX21" s="228">
        <f>G21+H21+I21+J21</f>
        <v>9279.343834231724</v>
      </c>
      <c r="AY21" s="228">
        <f>K21+L21+M21+N21</f>
        <v>12340.108113743127</v>
      </c>
      <c r="AZ21" s="228">
        <f>O21+P21+Q21+R21</f>
        <v>14869.236541809922</v>
      </c>
      <c r="BA21" s="228">
        <f>S21+T21+U21+V21</f>
        <v>16878.611186885701</v>
      </c>
      <c r="BB21" s="228">
        <f>W21+X21+Y21+Z21</f>
        <v>21318.474839480888</v>
      </c>
      <c r="BC21" s="228">
        <f>AA21+AB21+AC21+AD21</f>
        <v>19468.514345791638</v>
      </c>
      <c r="BD21" s="228">
        <f t="shared" si="27"/>
        <v>26079.246189139769</v>
      </c>
      <c r="BE21" s="228">
        <f>AI21+AJ21+AK21+AL21</f>
        <v>22766.329786714949</v>
      </c>
      <c r="BF21" s="298">
        <f>AM21+AN21+AO21+AP21</f>
        <v>31985.950816174303</v>
      </c>
    </row>
    <row r="22" spans="1:206" ht="24" customHeight="1">
      <c r="A22" s="295">
        <v>14</v>
      </c>
      <c r="B22" s="118" t="str">
        <f>IF('1'!$A$1=1,D22,F22)</f>
        <v>Sweden</v>
      </c>
      <c r="C22" s="119"/>
      <c r="D22" s="334" t="s">
        <v>36</v>
      </c>
      <c r="E22" s="323"/>
      <c r="F22" s="365" t="s">
        <v>104</v>
      </c>
      <c r="G22" s="367">
        <v>951.77138200183299</v>
      </c>
      <c r="H22" s="229">
        <v>1101.0444204555399</v>
      </c>
      <c r="I22" s="229">
        <v>1113.4830425414411</v>
      </c>
      <c r="J22" s="229">
        <v>1153.0401323088099</v>
      </c>
      <c r="K22" s="228">
        <v>1277.3242100134869</v>
      </c>
      <c r="L22" s="228">
        <v>2099.4883319904998</v>
      </c>
      <c r="M22" s="228">
        <v>2335.8538857695971</v>
      </c>
      <c r="N22" s="228">
        <v>3226.2857068304384</v>
      </c>
      <c r="O22" s="228">
        <v>3107.8021926423939</v>
      </c>
      <c r="P22" s="228">
        <v>2273.426972283999</v>
      </c>
      <c r="Q22" s="228">
        <v>2523.0268344110382</v>
      </c>
      <c r="R22" s="228">
        <v>3388.3407546490162</v>
      </c>
      <c r="S22" s="228">
        <v>2638.853472572046</v>
      </c>
      <c r="T22" s="228">
        <v>3246.369389131507</v>
      </c>
      <c r="U22" s="228">
        <v>3489.7936718173869</v>
      </c>
      <c r="V22" s="228">
        <v>3031.403657535423</v>
      </c>
      <c r="W22" s="228">
        <v>2819.2979072527087</v>
      </c>
      <c r="X22" s="228">
        <v>2662.3932089490008</v>
      </c>
      <c r="Y22" s="228">
        <v>3326.5866700511801</v>
      </c>
      <c r="Z22" s="228">
        <v>3621.0907753893571</v>
      </c>
      <c r="AA22" s="228">
        <v>2032.11291834853</v>
      </c>
      <c r="AB22" s="228">
        <v>2438.9080572828307</v>
      </c>
      <c r="AC22" s="228">
        <v>3020.2799396471792</v>
      </c>
      <c r="AD22" s="228">
        <v>3954.020180507754</v>
      </c>
      <c r="AE22" s="228">
        <v>3710.5512686265488</v>
      </c>
      <c r="AF22" s="228">
        <v>4452.3979946313648</v>
      </c>
      <c r="AG22" s="228">
        <v>4524.1633365533407</v>
      </c>
      <c r="AH22" s="228">
        <v>6803.1909750437399</v>
      </c>
      <c r="AI22" s="228">
        <v>2095.1624131230687</v>
      </c>
      <c r="AJ22" s="228">
        <v>3798.0978800436287</v>
      </c>
      <c r="AK22" s="228">
        <v>4074.0804404645505</v>
      </c>
      <c r="AL22" s="228">
        <v>6804.0266012423399</v>
      </c>
      <c r="AM22" s="228">
        <v>5440.6574466474904</v>
      </c>
      <c r="AN22" s="228">
        <v>4717.7588648308601</v>
      </c>
      <c r="AO22" s="228">
        <v>7752.1708903294802</v>
      </c>
      <c r="AP22" s="228">
        <v>9443.3814217946001</v>
      </c>
      <c r="AQ22" s="228">
        <v>6646.2204843318195</v>
      </c>
      <c r="AR22" s="228">
        <v>8081.6382600218203</v>
      </c>
      <c r="AS22" s="228">
        <v>5560.8892459031103</v>
      </c>
      <c r="AT22" s="228">
        <v>7465.7255027810097</v>
      </c>
      <c r="AU22" s="228">
        <f t="shared" si="4"/>
        <v>27353.968623602428</v>
      </c>
      <c r="AV22" s="228">
        <f t="shared" si="5"/>
        <v>27754.47349303776</v>
      </c>
      <c r="AW22" s="228"/>
      <c r="AX22" s="228">
        <f>G22+H22+I22+J22</f>
        <v>4319.3389773076242</v>
      </c>
      <c r="AY22" s="228">
        <f>K22+L22+M22+N22</f>
        <v>8938.9521346040219</v>
      </c>
      <c r="AZ22" s="228">
        <f>O22+P22+Q22+R22</f>
        <v>11292.596753986447</v>
      </c>
      <c r="BA22" s="228">
        <f>S22+T22+U22+V22</f>
        <v>12406.420191056361</v>
      </c>
      <c r="BB22" s="228">
        <f>W22+X22+Y22+Z22</f>
        <v>12429.368561642246</v>
      </c>
      <c r="BC22" s="228">
        <f>AA22+AB22+AC22+AD22</f>
        <v>11445.321095786294</v>
      </c>
      <c r="BD22" s="228">
        <f t="shared" si="27"/>
        <v>19490.303574854996</v>
      </c>
      <c r="BE22" s="228">
        <f>AI22+AJ22+AK22+AL22</f>
        <v>16771.36733487359</v>
      </c>
      <c r="BF22" s="298">
        <f>AM22+AN22+AO22+AP22</f>
        <v>27353.968623602428</v>
      </c>
    </row>
    <row r="23" spans="1:206" ht="24" customHeight="1">
      <c r="A23" s="295">
        <v>15</v>
      </c>
      <c r="B23" s="118" t="str">
        <f>IF('1'!$A$1=1,D23,F23)</f>
        <v>Belgium</v>
      </c>
      <c r="C23" s="119"/>
      <c r="D23" s="333" t="s">
        <v>13</v>
      </c>
      <c r="E23" s="323"/>
      <c r="F23" s="365" t="s">
        <v>98</v>
      </c>
      <c r="G23" s="367">
        <v>1706.5795564194209</v>
      </c>
      <c r="H23" s="229">
        <v>1961.5873336381651</v>
      </c>
      <c r="I23" s="229">
        <v>1934.7664437340964</v>
      </c>
      <c r="J23" s="229">
        <v>1921.1856223245818</v>
      </c>
      <c r="K23" s="228">
        <v>2253.7875155254342</v>
      </c>
      <c r="L23" s="228">
        <v>2894.4472150771448</v>
      </c>
      <c r="M23" s="228">
        <v>2642.5584279400473</v>
      </c>
      <c r="N23" s="228">
        <v>3106.905764126097</v>
      </c>
      <c r="O23" s="228">
        <v>2957.9151113967491</v>
      </c>
      <c r="P23" s="228">
        <v>3584.944911465408</v>
      </c>
      <c r="Q23" s="228">
        <v>3305.8906772476685</v>
      </c>
      <c r="R23" s="228">
        <v>3372.71367304559</v>
      </c>
      <c r="S23" s="228">
        <v>3259.9858137998403</v>
      </c>
      <c r="T23" s="228">
        <v>4018.7952936198999</v>
      </c>
      <c r="U23" s="228">
        <v>3566.23177554226</v>
      </c>
      <c r="V23" s="228">
        <v>3396.6124143153611</v>
      </c>
      <c r="W23" s="228">
        <v>3078.5944763554953</v>
      </c>
      <c r="X23" s="228">
        <v>3910.0473018429702</v>
      </c>
      <c r="Y23" s="228">
        <v>3351.7151120031267</v>
      </c>
      <c r="Z23" s="228">
        <v>3200.7190104317438</v>
      </c>
      <c r="AA23" s="228">
        <v>3339.280520139323</v>
      </c>
      <c r="AB23" s="228">
        <v>3032.4711936400122</v>
      </c>
      <c r="AC23" s="228">
        <v>3053.2673664281701</v>
      </c>
      <c r="AD23" s="228">
        <v>4224.56576557688</v>
      </c>
      <c r="AE23" s="228">
        <v>3188.8229578612618</v>
      </c>
      <c r="AF23" s="228">
        <v>4428.1337164965607</v>
      </c>
      <c r="AG23" s="228">
        <v>5035.3400208794392</v>
      </c>
      <c r="AH23" s="228">
        <v>7177.5104397446294</v>
      </c>
      <c r="AI23" s="228">
        <v>3597.359245334208</v>
      </c>
      <c r="AJ23" s="228">
        <v>2433.0706183459388</v>
      </c>
      <c r="AK23" s="228">
        <v>5475.7209611780108</v>
      </c>
      <c r="AL23" s="228">
        <v>5803.8214942455506</v>
      </c>
      <c r="AM23" s="228">
        <v>6245.9905686544898</v>
      </c>
      <c r="AN23" s="228">
        <v>5146.5377777080703</v>
      </c>
      <c r="AO23" s="228">
        <v>6055.6515245629298</v>
      </c>
      <c r="AP23" s="228">
        <v>6254.0947219622703</v>
      </c>
      <c r="AQ23" s="228">
        <v>5689.9282256606903</v>
      </c>
      <c r="AR23" s="228">
        <v>7375.7523846443</v>
      </c>
      <c r="AS23" s="228">
        <v>6319.3641137472805</v>
      </c>
      <c r="AT23" s="228">
        <v>7268.0715370401504</v>
      </c>
      <c r="AU23" s="228">
        <f t="shared" si="4"/>
        <v>23702.274592887763</v>
      </c>
      <c r="AV23" s="228">
        <f t="shared" si="5"/>
        <v>26653.116261092422</v>
      </c>
      <c r="AW23" s="228"/>
      <c r="AX23" s="228">
        <f t="shared" si="6"/>
        <v>7524.1189561162646</v>
      </c>
      <c r="AY23" s="228">
        <f t="shared" si="7"/>
        <v>10897.698922668722</v>
      </c>
      <c r="AZ23" s="228">
        <f t="shared" si="8"/>
        <v>13221.464373155415</v>
      </c>
      <c r="BA23" s="228">
        <f t="shared" si="9"/>
        <v>14241.625297277362</v>
      </c>
      <c r="BB23" s="228">
        <f>W23+X23+Y23+Z23</f>
        <v>13541.075900633336</v>
      </c>
      <c r="BC23" s="228">
        <f>AA23+AB23+AC23+AD23</f>
        <v>13649.584845784386</v>
      </c>
      <c r="BD23" s="228">
        <f t="shared" ref="BD23:BD24" si="35">AE23+AF23+AG23+AH23</f>
        <v>19829.807134981893</v>
      </c>
      <c r="BE23" s="228">
        <f t="shared" si="12"/>
        <v>17309.972319103708</v>
      </c>
      <c r="BF23" s="298">
        <f t="shared" si="13"/>
        <v>23702.274592887763</v>
      </c>
    </row>
    <row r="24" spans="1:206" ht="24" customHeight="1">
      <c r="A24" s="295">
        <v>16</v>
      </c>
      <c r="B24" s="118" t="str">
        <f>IF('1'!$A$1=1,D24,F24)</f>
        <v>Austria</v>
      </c>
      <c r="C24" s="119"/>
      <c r="D24" s="333" t="s">
        <v>12</v>
      </c>
      <c r="E24" s="323"/>
      <c r="F24" s="365" t="s">
        <v>95</v>
      </c>
      <c r="G24" s="367">
        <v>1273.8848903682481</v>
      </c>
      <c r="H24" s="229">
        <v>1394.570913925661</v>
      </c>
      <c r="I24" s="229">
        <v>1732.5417495934748</v>
      </c>
      <c r="J24" s="229">
        <v>2971.6571790743265</v>
      </c>
      <c r="K24" s="228">
        <v>2944.469308743578</v>
      </c>
      <c r="L24" s="228">
        <v>2934.7122206248878</v>
      </c>
      <c r="M24" s="228">
        <v>2467.1021364059538</v>
      </c>
      <c r="N24" s="228">
        <v>2522.3556829511199</v>
      </c>
      <c r="O24" s="228">
        <v>2455.776312968294</v>
      </c>
      <c r="P24" s="228">
        <v>2960.2272266003702</v>
      </c>
      <c r="Q24" s="228">
        <v>2770.1262256542141</v>
      </c>
      <c r="R24" s="228">
        <v>3402.9960079816401</v>
      </c>
      <c r="S24" s="230">
        <v>3188.6135788335787</v>
      </c>
      <c r="T24" s="230">
        <v>3204.2961777311384</v>
      </c>
      <c r="U24" s="230">
        <v>3691.3451257651877</v>
      </c>
      <c r="V24" s="230">
        <v>4812.6294623693402</v>
      </c>
      <c r="W24" s="230">
        <v>4574.7260289200294</v>
      </c>
      <c r="X24" s="230">
        <v>4246.4603789108196</v>
      </c>
      <c r="Y24" s="230">
        <v>3377.5865961525701</v>
      </c>
      <c r="Z24" s="230">
        <v>3291.9135619772533</v>
      </c>
      <c r="AA24" s="230">
        <v>2964.857710373487</v>
      </c>
      <c r="AB24" s="230">
        <v>2785.9538114745719</v>
      </c>
      <c r="AC24" s="230">
        <v>3893.9554080284197</v>
      </c>
      <c r="AD24" s="230">
        <v>4263.50911692928</v>
      </c>
      <c r="AE24" s="230">
        <v>4223.6325987040727</v>
      </c>
      <c r="AF24" s="230">
        <v>4783.6977283935994</v>
      </c>
      <c r="AG24" s="230">
        <v>6103.8602384286805</v>
      </c>
      <c r="AH24" s="230">
        <v>6699.3561105691897</v>
      </c>
      <c r="AI24" s="230">
        <v>5046.8044652856697</v>
      </c>
      <c r="AJ24" s="230">
        <v>2433.0963851842189</v>
      </c>
      <c r="AK24" s="230">
        <v>3639.3710395506896</v>
      </c>
      <c r="AL24" s="230">
        <v>3375.9507246458897</v>
      </c>
      <c r="AM24" s="230">
        <v>4068.9478895919638</v>
      </c>
      <c r="AN24" s="230">
        <v>4630.8740602272601</v>
      </c>
      <c r="AO24" s="230">
        <v>4481.2469368852298</v>
      </c>
      <c r="AP24" s="230">
        <v>4617.0640561141199</v>
      </c>
      <c r="AQ24" s="230">
        <v>4992.1212132558903</v>
      </c>
      <c r="AR24" s="230">
        <v>5559.4920741435399</v>
      </c>
      <c r="AS24" s="230">
        <v>4885.8961651630198</v>
      </c>
      <c r="AT24" s="230">
        <v>7896.03470422597</v>
      </c>
      <c r="AU24" s="228">
        <f t="shared" si="4"/>
        <v>17798.132942818571</v>
      </c>
      <c r="AV24" s="228">
        <f t="shared" si="5"/>
        <v>23333.544156788419</v>
      </c>
      <c r="AW24" s="228"/>
      <c r="AX24" s="228">
        <f t="shared" si="6"/>
        <v>7372.6547329617106</v>
      </c>
      <c r="AY24" s="228">
        <f t="shared" si="7"/>
        <v>10868.639348725539</v>
      </c>
      <c r="AZ24" s="228">
        <f t="shared" si="8"/>
        <v>11589.12577320452</v>
      </c>
      <c r="BA24" s="228">
        <f t="shared" si="9"/>
        <v>14896.884344699243</v>
      </c>
      <c r="BB24" s="228">
        <f t="shared" ref="BB24" si="36">W24+X24+Y24+Z24</f>
        <v>15490.686565960674</v>
      </c>
      <c r="BC24" s="228">
        <f t="shared" ref="BC24" si="37">AA24+AB24+AC24+AD24</f>
        <v>13908.276046805757</v>
      </c>
      <c r="BD24" s="228">
        <f t="shared" si="35"/>
        <v>21810.546676095542</v>
      </c>
      <c r="BE24" s="228">
        <f t="shared" si="12"/>
        <v>14495.222614666469</v>
      </c>
      <c r="BF24" s="298">
        <f t="shared" si="13"/>
        <v>17798.132942818571</v>
      </c>
    </row>
    <row r="25" spans="1:206" ht="24" customHeight="1">
      <c r="A25" s="295">
        <v>17</v>
      </c>
      <c r="B25" s="118" t="str">
        <f>IF('1'!$A$1=1,D25,F25)</f>
        <v>Slovenia</v>
      </c>
      <c r="C25" s="119"/>
      <c r="D25" s="334" t="s">
        <v>29</v>
      </c>
      <c r="E25" s="323"/>
      <c r="F25" s="365" t="s">
        <v>109</v>
      </c>
      <c r="G25" s="367">
        <v>586.81115550359709</v>
      </c>
      <c r="H25" s="229">
        <v>513.91981024924803</v>
      </c>
      <c r="I25" s="229">
        <v>703.80740135040992</v>
      </c>
      <c r="J25" s="229">
        <v>956.02617183756797</v>
      </c>
      <c r="K25" s="228">
        <v>664.34090893873201</v>
      </c>
      <c r="L25" s="228">
        <v>812.34105218190894</v>
      </c>
      <c r="M25" s="228">
        <v>785.78681192614602</v>
      </c>
      <c r="N25" s="228">
        <v>1142.917336013325</v>
      </c>
      <c r="O25" s="228">
        <v>836.069197657431</v>
      </c>
      <c r="P25" s="228">
        <v>1037.208689532016</v>
      </c>
      <c r="Q25" s="228">
        <v>1083.6742023895999</v>
      </c>
      <c r="R25" s="228">
        <v>1548.1097506424719</v>
      </c>
      <c r="S25" s="228">
        <v>1103.277460690771</v>
      </c>
      <c r="T25" s="228">
        <v>1123.1927661329992</v>
      </c>
      <c r="U25" s="228">
        <v>1257.802088062313</v>
      </c>
      <c r="V25" s="228">
        <v>1572.9802596807749</v>
      </c>
      <c r="W25" s="228">
        <v>1296.6469856172489</v>
      </c>
      <c r="X25" s="228">
        <v>1517.529173213383</v>
      </c>
      <c r="Y25" s="228">
        <v>1539.3931488566768</v>
      </c>
      <c r="Z25" s="228">
        <v>1827.0172823963899</v>
      </c>
      <c r="AA25" s="228">
        <v>1548.8274206206879</v>
      </c>
      <c r="AB25" s="228">
        <v>1078.671942400543</v>
      </c>
      <c r="AC25" s="228">
        <v>1918.452307890406</v>
      </c>
      <c r="AD25" s="228">
        <v>2252.9887111216049</v>
      </c>
      <c r="AE25" s="228">
        <v>1699.1843360671319</v>
      </c>
      <c r="AF25" s="228">
        <v>1873.7755468299079</v>
      </c>
      <c r="AG25" s="228">
        <v>1978.3771036360013</v>
      </c>
      <c r="AH25" s="228">
        <v>2197.1622086459251</v>
      </c>
      <c r="AI25" s="228">
        <v>1654.7273749784222</v>
      </c>
      <c r="AJ25" s="228">
        <v>1537.6277465339899</v>
      </c>
      <c r="AK25" s="228">
        <v>1894.2935558966519</v>
      </c>
      <c r="AL25" s="228">
        <v>2880.1438425355936</v>
      </c>
      <c r="AM25" s="228">
        <v>1545.381657553578</v>
      </c>
      <c r="AN25" s="228">
        <v>2489.4854392414481</v>
      </c>
      <c r="AO25" s="228">
        <v>2219.6954511962922</v>
      </c>
      <c r="AP25" s="228">
        <v>2450.299199822121</v>
      </c>
      <c r="AQ25" s="228">
        <v>2340.9449221063101</v>
      </c>
      <c r="AR25" s="228">
        <v>2499.4114139152139</v>
      </c>
      <c r="AS25" s="228">
        <v>2572.6987346045539</v>
      </c>
      <c r="AT25" s="228">
        <v>3135.4689603379661</v>
      </c>
      <c r="AU25" s="228">
        <f t="shared" si="4"/>
        <v>8704.8617478134383</v>
      </c>
      <c r="AV25" s="228">
        <f t="shared" si="5"/>
        <v>10548.524030964045</v>
      </c>
      <c r="AW25" s="228"/>
      <c r="AX25" s="228">
        <f>G25+H25+I25+J25</f>
        <v>2760.5645389408228</v>
      </c>
      <c r="AY25" s="228">
        <f>K25+L25+M25+N25</f>
        <v>3405.3861090601122</v>
      </c>
      <c r="AZ25" s="228">
        <f>O25+P25+Q25+R25</f>
        <v>4505.0618402215187</v>
      </c>
      <c r="BA25" s="228">
        <f>S25+T25+U25+V25</f>
        <v>5057.2525745668581</v>
      </c>
      <c r="BB25" s="228">
        <f>W25+X25+Y25+Z25</f>
        <v>6180.586590083698</v>
      </c>
      <c r="BC25" s="228">
        <f>AA25+AB25+AC25+AD25</f>
        <v>6798.9403820332418</v>
      </c>
      <c r="BD25" s="228">
        <f>AE25+AF25+AG25+AH25</f>
        <v>7748.4991951789652</v>
      </c>
      <c r="BE25" s="228">
        <f>AI25+AJ25+AK25+AL25</f>
        <v>7966.7925199446581</v>
      </c>
      <c r="BF25" s="298">
        <f>AM25+AN25+AO25+AP25</f>
        <v>8704.8617478134383</v>
      </c>
    </row>
    <row r="26" spans="1:206" ht="24" customHeight="1">
      <c r="A26" s="295">
        <v>18</v>
      </c>
      <c r="B26" s="118" t="str">
        <f>IF('1'!$A$1=1,D26,F26)</f>
        <v>Ireland</v>
      </c>
      <c r="C26" s="119"/>
      <c r="D26" s="333" t="s">
        <v>9</v>
      </c>
      <c r="E26" s="323"/>
      <c r="F26" s="365" t="s">
        <v>105</v>
      </c>
      <c r="G26" s="367">
        <v>396.64332709582482</v>
      </c>
      <c r="H26" s="229">
        <v>418.36907262993896</v>
      </c>
      <c r="I26" s="229">
        <v>347.21672702499939</v>
      </c>
      <c r="J26" s="229">
        <v>479.53542375696702</v>
      </c>
      <c r="K26" s="228">
        <v>512.04946508239004</v>
      </c>
      <c r="L26" s="228">
        <v>554.76405189939203</v>
      </c>
      <c r="M26" s="228">
        <v>524.137976647556</v>
      </c>
      <c r="N26" s="228">
        <v>565.67409585015798</v>
      </c>
      <c r="O26" s="228">
        <v>555.93622602788002</v>
      </c>
      <c r="P26" s="228">
        <v>695.64045064498202</v>
      </c>
      <c r="Q26" s="228">
        <v>749.199632941922</v>
      </c>
      <c r="R26" s="228">
        <v>1018.0006444808749</v>
      </c>
      <c r="S26" s="228">
        <v>911.52449043167599</v>
      </c>
      <c r="T26" s="228">
        <v>936.05417634279911</v>
      </c>
      <c r="U26" s="228">
        <v>1011.9712584561501</v>
      </c>
      <c r="V26" s="228">
        <v>1035.019165242785</v>
      </c>
      <c r="W26" s="228">
        <v>1044.63901720586</v>
      </c>
      <c r="X26" s="228">
        <v>1118.2889133072099</v>
      </c>
      <c r="Y26" s="228">
        <v>1139.3034513983259</v>
      </c>
      <c r="Z26" s="228">
        <v>1059.067950552585</v>
      </c>
      <c r="AA26" s="228">
        <v>1424.356769677705</v>
      </c>
      <c r="AB26" s="228">
        <v>1293.7906765137971</v>
      </c>
      <c r="AC26" s="228">
        <v>1393.2783565756481</v>
      </c>
      <c r="AD26" s="228">
        <v>1519.6913791654101</v>
      </c>
      <c r="AE26" s="228">
        <v>1316.5172079424769</v>
      </c>
      <c r="AF26" s="228">
        <v>1521.2298614220108</v>
      </c>
      <c r="AG26" s="228">
        <v>1686.3481276674181</v>
      </c>
      <c r="AH26" s="228">
        <v>1770.9554277540919</v>
      </c>
      <c r="AI26" s="228">
        <v>1100.365177433438</v>
      </c>
      <c r="AJ26" s="228">
        <v>804.8817351225191</v>
      </c>
      <c r="AK26" s="228">
        <v>1311.0100238478199</v>
      </c>
      <c r="AL26" s="228">
        <v>1591.3496234065719</v>
      </c>
      <c r="AM26" s="228">
        <v>1444.92493304292</v>
      </c>
      <c r="AN26" s="228">
        <v>1760.31013442481</v>
      </c>
      <c r="AO26" s="228">
        <v>1868.4972766697242</v>
      </c>
      <c r="AP26" s="228">
        <v>2096.6598412871572</v>
      </c>
      <c r="AQ26" s="228">
        <v>1916.018964656897</v>
      </c>
      <c r="AR26" s="228">
        <v>2227.1446353529182</v>
      </c>
      <c r="AS26" s="228">
        <v>2848.376670595726</v>
      </c>
      <c r="AT26" s="228">
        <v>2918.9564031003342</v>
      </c>
      <c r="AU26" s="228">
        <f t="shared" si="4"/>
        <v>7170.3921854246109</v>
      </c>
      <c r="AV26" s="228">
        <f t="shared" si="5"/>
        <v>9910.4966737058749</v>
      </c>
      <c r="AW26" s="228"/>
      <c r="AX26" s="228">
        <f>G26+H26+I26+J26</f>
        <v>1641.7645505077301</v>
      </c>
      <c r="AY26" s="228">
        <f>K26+L26+M26+N26</f>
        <v>2156.6255894794958</v>
      </c>
      <c r="AZ26" s="228">
        <f>O26+P26+Q26+R26</f>
        <v>3018.7769540956592</v>
      </c>
      <c r="BA26" s="228">
        <f>S26+T26+U26+V26</f>
        <v>3894.5690904734101</v>
      </c>
      <c r="BB26" s="228">
        <f>W26+X26+Y26+Z26</f>
        <v>4361.299332463981</v>
      </c>
      <c r="BC26" s="228">
        <f>AA26+AB26+AC26+AD26</f>
        <v>5631.1171819325609</v>
      </c>
      <c r="BD26" s="228">
        <f>AE26+AF26+AG26+AH26</f>
        <v>6295.0506247859976</v>
      </c>
      <c r="BE26" s="228">
        <f>AI26+AJ26+AK26+AL26</f>
        <v>4807.6065598103487</v>
      </c>
      <c r="BF26" s="298">
        <f>AM26+AN26+AO26+AP26</f>
        <v>7170.3921854246109</v>
      </c>
    </row>
    <row r="27" spans="1:206" ht="24" customHeight="1">
      <c r="A27" s="295">
        <v>19</v>
      </c>
      <c r="B27" s="118" t="str">
        <f>IF('1'!$A$1=1,D27,F27)</f>
        <v>Denmark</v>
      </c>
      <c r="C27" s="119"/>
      <c r="D27" s="334" t="s">
        <v>16</v>
      </c>
      <c r="E27" s="323"/>
      <c r="F27" s="365" t="s">
        <v>102</v>
      </c>
      <c r="G27" s="367">
        <v>501.53052212483271</v>
      </c>
      <c r="H27" s="229">
        <v>594.17633558445402</v>
      </c>
      <c r="I27" s="229">
        <v>697.81682166031101</v>
      </c>
      <c r="J27" s="229">
        <v>888.28754302937807</v>
      </c>
      <c r="K27" s="228">
        <v>912.61081803857792</v>
      </c>
      <c r="L27" s="228">
        <v>1242.222333416971</v>
      </c>
      <c r="M27" s="228">
        <v>986.69262147366499</v>
      </c>
      <c r="N27" s="228">
        <v>1030.4299389241719</v>
      </c>
      <c r="O27" s="228">
        <v>841.86229923774295</v>
      </c>
      <c r="P27" s="228">
        <v>1107.539274945821</v>
      </c>
      <c r="Q27" s="228">
        <v>1277.073051748954</v>
      </c>
      <c r="R27" s="228">
        <v>1365.129916204321</v>
      </c>
      <c r="S27" s="228">
        <v>1063.0360523970039</v>
      </c>
      <c r="T27" s="228">
        <v>1486.068720285064</v>
      </c>
      <c r="U27" s="228">
        <v>1427.6147891405681</v>
      </c>
      <c r="V27" s="228">
        <v>2838.5589207405469</v>
      </c>
      <c r="W27" s="228">
        <v>1411.8762846723448</v>
      </c>
      <c r="X27" s="228">
        <v>1374.161242070259</v>
      </c>
      <c r="Y27" s="228">
        <v>2102.5669897694943</v>
      </c>
      <c r="Z27" s="228">
        <v>1457.3018256674682</v>
      </c>
      <c r="AA27" s="228">
        <v>977.4737408948331</v>
      </c>
      <c r="AB27" s="228">
        <v>938.96087894985089</v>
      </c>
      <c r="AC27" s="228">
        <v>1488.686725518244</v>
      </c>
      <c r="AD27" s="228">
        <v>1721.7184362800899</v>
      </c>
      <c r="AE27" s="228">
        <v>1716.437190838737</v>
      </c>
      <c r="AF27" s="228">
        <v>1933.7169078341499</v>
      </c>
      <c r="AG27" s="228">
        <v>1821.797397539674</v>
      </c>
      <c r="AH27" s="228">
        <v>1833.4174900313501</v>
      </c>
      <c r="AI27" s="228">
        <v>2245.2720480920661</v>
      </c>
      <c r="AJ27" s="228">
        <v>1293.736133678261</v>
      </c>
      <c r="AK27" s="228">
        <v>1437.8297039682229</v>
      </c>
      <c r="AL27" s="228">
        <v>1643.0926865116242</v>
      </c>
      <c r="AM27" s="228">
        <v>1850.6523699741979</v>
      </c>
      <c r="AN27" s="228">
        <v>2106.7598795325521</v>
      </c>
      <c r="AO27" s="228">
        <v>1804.4836688365958</v>
      </c>
      <c r="AP27" s="228">
        <v>2261.5121664712437</v>
      </c>
      <c r="AQ27" s="228">
        <v>2339.3330973565262</v>
      </c>
      <c r="AR27" s="228">
        <v>2383.0740696326502</v>
      </c>
      <c r="AS27" s="228">
        <v>2182.955515921954</v>
      </c>
      <c r="AT27" s="228">
        <v>2621.4603452846309</v>
      </c>
      <c r="AU27" s="228">
        <f t="shared" si="4"/>
        <v>8023.4080848145895</v>
      </c>
      <c r="AV27" s="228">
        <f t="shared" si="5"/>
        <v>9526.8230281957622</v>
      </c>
      <c r="AW27" s="228"/>
      <c r="AX27" s="228">
        <f>G27+H27+I27+J27</f>
        <v>2681.811222398976</v>
      </c>
      <c r="AY27" s="228">
        <f>K27+L27+M27+N27</f>
        <v>4171.9557118533858</v>
      </c>
      <c r="AZ27" s="228">
        <f>O27+P27+Q27+R27</f>
        <v>4591.604542136839</v>
      </c>
      <c r="BA27" s="228">
        <f>S27+T27+U27+V27</f>
        <v>6815.2784825631825</v>
      </c>
      <c r="BB27" s="228">
        <f>W27+X27+Y27+Z27</f>
        <v>6345.9063421795654</v>
      </c>
      <c r="BC27" s="228">
        <f>AA27+AB27+AC27+AD27</f>
        <v>5126.8397816430179</v>
      </c>
      <c r="BD27" s="228">
        <f>AE27+AF27+AG27+AH27</f>
        <v>7305.3689862439114</v>
      </c>
      <c r="BE27" s="228">
        <f>AI27+AJ27+AK27+AL27</f>
        <v>6619.9305722501749</v>
      </c>
      <c r="BF27" s="298">
        <f>AM27+AN27+AO27+AP27</f>
        <v>8023.4080848145895</v>
      </c>
      <c r="GV27" s="110" t="s">
        <v>216</v>
      </c>
      <c r="GX27" s="110" t="s">
        <v>217</v>
      </c>
    </row>
    <row r="28" spans="1:206" ht="24" customHeight="1">
      <c r="A28" s="295">
        <v>20</v>
      </c>
      <c r="B28" s="118" t="str">
        <f>IF('1'!$A$1=1,D28,F28)</f>
        <v>Finland</v>
      </c>
      <c r="C28" s="119"/>
      <c r="D28" s="334" t="s">
        <v>32</v>
      </c>
      <c r="E28" s="323"/>
      <c r="F28" s="365" t="s">
        <v>106</v>
      </c>
      <c r="G28" s="367">
        <v>971.50354398176</v>
      </c>
      <c r="H28" s="229">
        <v>1079.51449668444</v>
      </c>
      <c r="I28" s="229">
        <v>1248.416128566103</v>
      </c>
      <c r="J28" s="229">
        <v>1234.368570922667</v>
      </c>
      <c r="K28" s="228">
        <v>1162.534844535061</v>
      </c>
      <c r="L28" s="228">
        <v>1228.5256379946741</v>
      </c>
      <c r="M28" s="228">
        <v>1344.294026009723</v>
      </c>
      <c r="N28" s="228">
        <v>1414.013097710179</v>
      </c>
      <c r="O28" s="228">
        <v>1136.765415140507</v>
      </c>
      <c r="P28" s="228">
        <v>1489.364902905488</v>
      </c>
      <c r="Q28" s="228">
        <v>1594.2276268016301</v>
      </c>
      <c r="R28" s="228">
        <v>1600.629204752441</v>
      </c>
      <c r="S28" s="228">
        <v>2102.110678046944</v>
      </c>
      <c r="T28" s="228">
        <v>1654.669915732703</v>
      </c>
      <c r="U28" s="228">
        <v>2002.406257617863</v>
      </c>
      <c r="V28" s="228">
        <v>2097.56479096459</v>
      </c>
      <c r="W28" s="228">
        <v>1562.7573391227688</v>
      </c>
      <c r="X28" s="228">
        <v>1592.4704001704899</v>
      </c>
      <c r="Y28" s="228">
        <v>1732.317767817548</v>
      </c>
      <c r="Z28" s="228">
        <v>1661.518018244235</v>
      </c>
      <c r="AA28" s="228">
        <v>1492.963736519238</v>
      </c>
      <c r="AB28" s="228">
        <v>1377.4721001589751</v>
      </c>
      <c r="AC28" s="228">
        <v>1561.263511539255</v>
      </c>
      <c r="AD28" s="228">
        <v>1845.8377539111621</v>
      </c>
      <c r="AE28" s="228">
        <v>1619.483029984174</v>
      </c>
      <c r="AF28" s="228">
        <v>2072.2474042195709</v>
      </c>
      <c r="AG28" s="228">
        <v>2115.0730928396201</v>
      </c>
      <c r="AH28" s="228">
        <v>2198.5049564233323</v>
      </c>
      <c r="AI28" s="228">
        <v>1198.9520544349718</v>
      </c>
      <c r="AJ28" s="228">
        <v>899.99572647464493</v>
      </c>
      <c r="AK28" s="228">
        <v>3755.1680144593602</v>
      </c>
      <c r="AL28" s="228">
        <v>1773.337955252068</v>
      </c>
      <c r="AM28" s="228">
        <v>2452.1474636895882</v>
      </c>
      <c r="AN28" s="228">
        <v>2357.978164711104</v>
      </c>
      <c r="AO28" s="228">
        <v>2637.6512030706799</v>
      </c>
      <c r="AP28" s="228">
        <v>2711.604138752873</v>
      </c>
      <c r="AQ28" s="228">
        <v>1702.1224586003232</v>
      </c>
      <c r="AR28" s="228">
        <v>2291.8377530259149</v>
      </c>
      <c r="AS28" s="228">
        <v>2348.3100195165562</v>
      </c>
      <c r="AT28" s="228">
        <v>3071.8526291661528</v>
      </c>
      <c r="AU28" s="228">
        <f t="shared" si="4"/>
        <v>10159.380970224245</v>
      </c>
      <c r="AV28" s="228">
        <f t="shared" si="5"/>
        <v>9414.1228603089476</v>
      </c>
      <c r="AW28" s="228"/>
      <c r="AX28" s="228">
        <f>G28+H28+I28+J28</f>
        <v>4533.8027401549698</v>
      </c>
      <c r="AY28" s="228">
        <f>K28+L28+M28+N28</f>
        <v>5149.367606249637</v>
      </c>
      <c r="AZ28" s="228">
        <f>O28+P28+Q28+R28</f>
        <v>5820.987149600066</v>
      </c>
      <c r="BA28" s="228">
        <f>S28+T28+U28+V28</f>
        <v>7856.7516423621</v>
      </c>
      <c r="BB28" s="228">
        <f>W28+X28+Y28+Z28</f>
        <v>6549.0635253550408</v>
      </c>
      <c r="BC28" s="228">
        <f>AA28+AB28+AC28+AD28</f>
        <v>6277.5371021286301</v>
      </c>
      <c r="BD28" s="228">
        <f>AE28+AF28+AG28+AH28</f>
        <v>8005.308483466697</v>
      </c>
      <c r="BE28" s="228">
        <f>AI28+AJ28+AK28+AL28</f>
        <v>7627.4537506210454</v>
      </c>
      <c r="BF28" s="298">
        <f>AM28+AN28+AO28+AP28</f>
        <v>10159.380970224245</v>
      </c>
    </row>
    <row r="29" spans="1:206" ht="24" customHeight="1">
      <c r="A29" s="295">
        <v>21</v>
      </c>
      <c r="B29" s="118" t="str">
        <f>IF('1'!$A$1=1,D29,F29)</f>
        <v>Latvia</v>
      </c>
      <c r="C29" s="119"/>
      <c r="D29" s="334" t="s">
        <v>19</v>
      </c>
      <c r="E29" s="323"/>
      <c r="F29" s="365" t="s">
        <v>100</v>
      </c>
      <c r="G29" s="367">
        <v>340.09692446198846</v>
      </c>
      <c r="H29" s="229">
        <v>385.50878624480629</v>
      </c>
      <c r="I29" s="229">
        <v>471.51605240292406</v>
      </c>
      <c r="J29" s="229">
        <v>538.27736863876294</v>
      </c>
      <c r="K29" s="228">
        <v>584.70317959246495</v>
      </c>
      <c r="L29" s="228">
        <v>574.51487487845702</v>
      </c>
      <c r="M29" s="228">
        <v>734.26767361400994</v>
      </c>
      <c r="N29" s="228">
        <v>792.275720135955</v>
      </c>
      <c r="O29" s="228">
        <v>692.41179277560502</v>
      </c>
      <c r="P29" s="228">
        <v>878.0100361098589</v>
      </c>
      <c r="Q29" s="228">
        <v>841.28714329544005</v>
      </c>
      <c r="R29" s="228">
        <v>1228.0808447212939</v>
      </c>
      <c r="S29" s="228">
        <v>869.525252404615</v>
      </c>
      <c r="T29" s="228">
        <v>913.48839326765597</v>
      </c>
      <c r="U29" s="228">
        <v>969.10702373823005</v>
      </c>
      <c r="V29" s="228">
        <v>1178.6769364979718</v>
      </c>
      <c r="W29" s="228">
        <v>1052.5262116041301</v>
      </c>
      <c r="X29" s="228">
        <v>985.04080135506092</v>
      </c>
      <c r="Y29" s="228">
        <v>911.55424142836705</v>
      </c>
      <c r="Z29" s="228">
        <v>1104.1050771375849</v>
      </c>
      <c r="AA29" s="228">
        <v>849.88172333885097</v>
      </c>
      <c r="AB29" s="228">
        <v>856.43140889960205</v>
      </c>
      <c r="AC29" s="228">
        <v>1016.0524557986599</v>
      </c>
      <c r="AD29" s="228">
        <v>1426.8229191453129</v>
      </c>
      <c r="AE29" s="228">
        <v>989.32763538174606</v>
      </c>
      <c r="AF29" s="228">
        <v>1233.8152977991299</v>
      </c>
      <c r="AG29" s="228">
        <v>1486.2970680523249</v>
      </c>
      <c r="AH29" s="228">
        <v>1618.5872306832421</v>
      </c>
      <c r="AI29" s="228">
        <v>1117.3211571407091</v>
      </c>
      <c r="AJ29" s="228">
        <v>1157.0178977185451</v>
      </c>
      <c r="AK29" s="228">
        <v>2289.1632752552723</v>
      </c>
      <c r="AL29" s="228">
        <v>3013.7781684476558</v>
      </c>
      <c r="AM29" s="228">
        <v>2375.404378123872</v>
      </c>
      <c r="AN29" s="228">
        <v>2361.6796640011198</v>
      </c>
      <c r="AO29" s="228">
        <v>2119.3280491479941</v>
      </c>
      <c r="AP29" s="228">
        <v>3691.6286935728458</v>
      </c>
      <c r="AQ29" s="228">
        <v>2008.767649633287</v>
      </c>
      <c r="AR29" s="228">
        <v>1909.9499365491802</v>
      </c>
      <c r="AS29" s="228">
        <v>1811.1273401957442</v>
      </c>
      <c r="AT29" s="228">
        <v>2106.8713691507669</v>
      </c>
      <c r="AU29" s="228">
        <f t="shared" si="4"/>
        <v>10548.040784845833</v>
      </c>
      <c r="AV29" s="228">
        <f t="shared" si="5"/>
        <v>7836.7162955289787</v>
      </c>
      <c r="AW29" s="228"/>
      <c r="AX29" s="228">
        <f>G29+H29+I29+J29</f>
        <v>1735.3991317484818</v>
      </c>
      <c r="AY29" s="228">
        <f>K29+L29+M29+N29</f>
        <v>2685.7614482208869</v>
      </c>
      <c r="AZ29" s="228">
        <f>O29+P29+Q29+R29</f>
        <v>3639.7898169021983</v>
      </c>
      <c r="BA29" s="228">
        <f>S29+T29+U29+V29</f>
        <v>3930.7976059084731</v>
      </c>
      <c r="BB29" s="228">
        <f>W29+X29+Y29+Z29</f>
        <v>4053.226331525143</v>
      </c>
      <c r="BC29" s="228">
        <f>AA29+AB29+AC29+AD29</f>
        <v>4149.1885071824254</v>
      </c>
      <c r="BD29" s="228">
        <f t="shared" ref="BD29" si="38">AE29+AF29+AG29+AH29</f>
        <v>5328.0272319164433</v>
      </c>
      <c r="BE29" s="228">
        <f>AI29+AJ29+AK29+AL29</f>
        <v>7577.2804985621824</v>
      </c>
      <c r="BF29" s="298">
        <f>AM29+AN29+AO29+AP29</f>
        <v>10548.040784845833</v>
      </c>
    </row>
    <row r="30" spans="1:206" ht="24" customHeight="1">
      <c r="A30" s="295">
        <v>22</v>
      </c>
      <c r="B30" s="118" t="str">
        <f>IF('1'!$A$1=1,D30,F30)</f>
        <v>Estonia</v>
      </c>
      <c r="C30" s="119"/>
      <c r="D30" s="334" t="s">
        <v>17</v>
      </c>
      <c r="E30" s="323"/>
      <c r="F30" s="365" t="s">
        <v>101</v>
      </c>
      <c r="G30" s="367">
        <v>523.12836205877511</v>
      </c>
      <c r="H30" s="229">
        <v>495.53574963433698</v>
      </c>
      <c r="I30" s="229">
        <v>326.0202436087846</v>
      </c>
      <c r="J30" s="229">
        <v>354.81766291384292</v>
      </c>
      <c r="K30" s="228">
        <v>422.45237709058142</v>
      </c>
      <c r="L30" s="228">
        <v>446.15725457703195</v>
      </c>
      <c r="M30" s="228">
        <v>409.06632655188201</v>
      </c>
      <c r="N30" s="228">
        <v>383.57362060976601</v>
      </c>
      <c r="O30" s="228">
        <v>413.04368842391699</v>
      </c>
      <c r="P30" s="228">
        <v>478.51036150401296</v>
      </c>
      <c r="Q30" s="228">
        <v>608.31848998697797</v>
      </c>
      <c r="R30" s="228">
        <v>647.01154084108998</v>
      </c>
      <c r="S30" s="228">
        <v>619.21621883342709</v>
      </c>
      <c r="T30" s="228">
        <v>615.40306865665502</v>
      </c>
      <c r="U30" s="228">
        <v>668.33267428448301</v>
      </c>
      <c r="V30" s="228">
        <v>618.06371459827892</v>
      </c>
      <c r="W30" s="228">
        <v>591.73951194710799</v>
      </c>
      <c r="X30" s="228">
        <v>749.84207985016997</v>
      </c>
      <c r="Y30" s="228">
        <v>1196.7390718840579</v>
      </c>
      <c r="Z30" s="228">
        <v>1016.767047835019</v>
      </c>
      <c r="AA30" s="228">
        <v>1041.4742122301241</v>
      </c>
      <c r="AB30" s="228">
        <v>1417.394579415178</v>
      </c>
      <c r="AC30" s="228">
        <v>1160.941112750618</v>
      </c>
      <c r="AD30" s="228">
        <v>1145.939692296902</v>
      </c>
      <c r="AE30" s="228">
        <v>1029.0373902073729</v>
      </c>
      <c r="AF30" s="228">
        <v>1273.1865479196331</v>
      </c>
      <c r="AG30" s="228">
        <v>1137.0096681335569</v>
      </c>
      <c r="AH30" s="228">
        <v>1090.6749599545929</v>
      </c>
      <c r="AI30" s="228">
        <v>647.52846376198704</v>
      </c>
      <c r="AJ30" s="228">
        <v>470.52943139885906</v>
      </c>
      <c r="AK30" s="228">
        <v>768.71430335205605</v>
      </c>
      <c r="AL30" s="228">
        <v>1149.0288167340839</v>
      </c>
      <c r="AM30" s="228">
        <v>1053.928036525424</v>
      </c>
      <c r="AN30" s="228">
        <v>1113.9176165988799</v>
      </c>
      <c r="AO30" s="228">
        <v>1210.5709039215299</v>
      </c>
      <c r="AP30" s="228">
        <v>1280.0958251430261</v>
      </c>
      <c r="AQ30" s="228">
        <v>1256.6619918973179</v>
      </c>
      <c r="AR30" s="228">
        <v>1193.8182545909331</v>
      </c>
      <c r="AS30" s="228">
        <v>1153.1409937298399</v>
      </c>
      <c r="AT30" s="228">
        <v>1246.0429162653691</v>
      </c>
      <c r="AU30" s="228">
        <f t="shared" si="4"/>
        <v>4658.5123821888592</v>
      </c>
      <c r="AV30" s="228">
        <f t="shared" si="5"/>
        <v>4849.6641564834599</v>
      </c>
      <c r="AW30" s="228"/>
      <c r="AX30" s="228">
        <f t="shared" si="6"/>
        <v>1699.5020182157396</v>
      </c>
      <c r="AY30" s="228">
        <f t="shared" si="7"/>
        <v>1661.2495788292615</v>
      </c>
      <c r="AZ30" s="228">
        <f t="shared" si="8"/>
        <v>2146.8840807559982</v>
      </c>
      <c r="BA30" s="228">
        <f t="shared" si="9"/>
        <v>2521.0156763728437</v>
      </c>
      <c r="BB30" s="228">
        <f t="shared" ref="BB30:BB36" si="39">W30+X30+Y30+Z30</f>
        <v>3555.0877115163548</v>
      </c>
      <c r="BC30" s="228">
        <f t="shared" ref="BC30:BC36" si="40">AA30+AB30+AC30+AD30</f>
        <v>4765.7495966928218</v>
      </c>
      <c r="BD30" s="228">
        <f t="shared" ref="BD30" si="41">AE30+AF30+AG30+AH30</f>
        <v>4529.9085662151556</v>
      </c>
      <c r="BE30" s="228">
        <f t="shared" si="12"/>
        <v>3035.801015246986</v>
      </c>
      <c r="BF30" s="298">
        <f t="shared" si="13"/>
        <v>4658.5123821888592</v>
      </c>
      <c r="GV30" s="110" t="s">
        <v>277</v>
      </c>
      <c r="GX30" s="110" t="s">
        <v>278</v>
      </c>
    </row>
    <row r="31" spans="1:206" ht="24" customHeight="1">
      <c r="A31" s="295">
        <v>23</v>
      </c>
      <c r="B31" s="118" t="str">
        <f>IF('1'!$A$1=1,D31,F31)</f>
        <v>Croatia</v>
      </c>
      <c r="C31" s="119"/>
      <c r="D31" s="333" t="s">
        <v>34</v>
      </c>
      <c r="E31" s="323"/>
      <c r="F31" s="365" t="s">
        <v>107</v>
      </c>
      <c r="G31" s="367">
        <v>61.858243751708898</v>
      </c>
      <c r="H31" s="229">
        <v>99.763554887758602</v>
      </c>
      <c r="I31" s="229">
        <v>90.7962242171198</v>
      </c>
      <c r="J31" s="229">
        <v>81.209595627119597</v>
      </c>
      <c r="K31" s="228">
        <v>121.79194506196049</v>
      </c>
      <c r="L31" s="228">
        <v>135.76727731861911</v>
      </c>
      <c r="M31" s="228">
        <v>141.35962231243269</v>
      </c>
      <c r="N31" s="228">
        <v>358.0092187333193</v>
      </c>
      <c r="O31" s="228">
        <v>141.16601368120831</v>
      </c>
      <c r="P31" s="228">
        <v>234.0129247704044</v>
      </c>
      <c r="Q31" s="228">
        <v>161.9590835056963</v>
      </c>
      <c r="R31" s="228">
        <v>278.95746529456767</v>
      </c>
      <c r="S31" s="228">
        <v>229.03396345717653</v>
      </c>
      <c r="T31" s="228">
        <v>277.1475180002779</v>
      </c>
      <c r="U31" s="228">
        <v>315.6761222608398</v>
      </c>
      <c r="V31" s="228">
        <v>400.54204606308951</v>
      </c>
      <c r="W31" s="228">
        <v>241.60046142856521</v>
      </c>
      <c r="X31" s="228">
        <v>404.94667467773843</v>
      </c>
      <c r="Y31" s="228">
        <v>292.64135525006679</v>
      </c>
      <c r="Z31" s="228">
        <v>385.64411455764639</v>
      </c>
      <c r="AA31" s="228">
        <v>295.10403969335164</v>
      </c>
      <c r="AB31" s="228">
        <v>468.83680233483165</v>
      </c>
      <c r="AC31" s="228">
        <v>295.52858867276012</v>
      </c>
      <c r="AD31" s="228">
        <v>359.89466837705942</v>
      </c>
      <c r="AE31" s="228">
        <v>498.6567775628597</v>
      </c>
      <c r="AF31" s="228">
        <v>401.69649736334384</v>
      </c>
      <c r="AG31" s="228">
        <v>408.241679258472</v>
      </c>
      <c r="AH31" s="228">
        <v>523.05627056368394</v>
      </c>
      <c r="AI31" s="228">
        <v>408.94729600402604</v>
      </c>
      <c r="AJ31" s="228">
        <v>402.106626086799</v>
      </c>
      <c r="AK31" s="228">
        <v>719.14020837867997</v>
      </c>
      <c r="AL31" s="228">
        <v>686.29006353287014</v>
      </c>
      <c r="AM31" s="228">
        <v>386.46798547898197</v>
      </c>
      <c r="AN31" s="228">
        <v>965.11427484041997</v>
      </c>
      <c r="AO31" s="228">
        <v>722.869073150546</v>
      </c>
      <c r="AP31" s="228">
        <v>932.11531183642205</v>
      </c>
      <c r="AQ31" s="228">
        <v>628.55074701138597</v>
      </c>
      <c r="AR31" s="228">
        <v>1015.0731825469931</v>
      </c>
      <c r="AS31" s="228">
        <v>1608.8322726009651</v>
      </c>
      <c r="AT31" s="228">
        <v>1302.6518040633641</v>
      </c>
      <c r="AU31" s="228">
        <f t="shared" si="4"/>
        <v>3006.5666453063695</v>
      </c>
      <c r="AV31" s="228">
        <f t="shared" si="5"/>
        <v>4555.1080062227084</v>
      </c>
      <c r="AW31" s="228"/>
      <c r="AX31" s="228">
        <f>G31+H31+I31+J31</f>
        <v>333.6276184837069</v>
      </c>
      <c r="AY31" s="228">
        <f>K31+L31+M31+N31</f>
        <v>756.92806342633162</v>
      </c>
      <c r="AZ31" s="228">
        <f>O31+P31+Q31+R31</f>
        <v>816.09548725187665</v>
      </c>
      <c r="BA31" s="228">
        <f>S31+T31+U31+V31</f>
        <v>1222.3996497813837</v>
      </c>
      <c r="BB31" s="228">
        <f>W31+X31+Y31+Z31</f>
        <v>1324.8326059140168</v>
      </c>
      <c r="BC31" s="228">
        <f>AA31+AB31+AC31+AD31</f>
        <v>1419.3640990780027</v>
      </c>
      <c r="BD31" s="228">
        <f>AE31+AF31+AG31+AH31</f>
        <v>1831.6512247483595</v>
      </c>
      <c r="BE31" s="228">
        <f>AI31+AJ31+AK31+AL31</f>
        <v>2216.4841940023753</v>
      </c>
      <c r="BF31" s="298">
        <f>AM31+AN31+AO31+AP31</f>
        <v>3006.5666453063695</v>
      </c>
    </row>
    <row r="32" spans="1:206" ht="24" customHeight="1">
      <c r="A32" s="295">
        <v>24</v>
      </c>
      <c r="B32" s="118" t="str">
        <f>IF('1'!$A$1=1,D32,F32)</f>
        <v>Cyprus</v>
      </c>
      <c r="C32" s="119"/>
      <c r="D32" s="334" t="s">
        <v>18</v>
      </c>
      <c r="E32" s="323"/>
      <c r="F32" s="365" t="s">
        <v>103</v>
      </c>
      <c r="G32" s="367">
        <v>97.218671354455893</v>
      </c>
      <c r="H32" s="229">
        <v>96.517171343298799</v>
      </c>
      <c r="I32" s="229">
        <v>69.059198238193204</v>
      </c>
      <c r="J32" s="229">
        <v>109.17408257795211</v>
      </c>
      <c r="K32" s="228">
        <v>92.739723902377989</v>
      </c>
      <c r="L32" s="228">
        <v>115.6459663240427</v>
      </c>
      <c r="M32" s="228">
        <v>202.82057063245361</v>
      </c>
      <c r="N32" s="228">
        <v>152.39365635829029</v>
      </c>
      <c r="O32" s="228">
        <v>204.41019138595288</v>
      </c>
      <c r="P32" s="228">
        <v>84.631360600657899</v>
      </c>
      <c r="Q32" s="228">
        <v>84.978625559512693</v>
      </c>
      <c r="R32" s="228">
        <v>174.68303564305802</v>
      </c>
      <c r="S32" s="228">
        <v>118.99637931549489</v>
      </c>
      <c r="T32" s="228">
        <v>147.61543105142943</v>
      </c>
      <c r="U32" s="228">
        <v>171.33578153981171</v>
      </c>
      <c r="V32" s="228">
        <v>185.36245023410621</v>
      </c>
      <c r="W32" s="228">
        <v>133.03695682567169</v>
      </c>
      <c r="X32" s="228">
        <v>144.61557923910379</v>
      </c>
      <c r="Y32" s="228">
        <v>137.153879849243</v>
      </c>
      <c r="Z32" s="228">
        <v>178.33908651685368</v>
      </c>
      <c r="AA32" s="228">
        <v>78.599232724460393</v>
      </c>
      <c r="AB32" s="228">
        <v>51.408622043725948</v>
      </c>
      <c r="AC32" s="228">
        <v>125.2019132978911</v>
      </c>
      <c r="AD32" s="228">
        <v>267.72382790011909</v>
      </c>
      <c r="AE32" s="228">
        <v>143.91604533277439</v>
      </c>
      <c r="AF32" s="228">
        <v>151.86643904291827</v>
      </c>
      <c r="AG32" s="228">
        <v>257.90560772729549</v>
      </c>
      <c r="AH32" s="228">
        <v>470.67774001285409</v>
      </c>
      <c r="AI32" s="228">
        <v>102.5507821364115</v>
      </c>
      <c r="AJ32" s="228">
        <v>26.687896911658999</v>
      </c>
      <c r="AK32" s="228">
        <v>245.82185332474728</v>
      </c>
      <c r="AL32" s="228">
        <v>120.391309113014</v>
      </c>
      <c r="AM32" s="228">
        <v>110.664496313668</v>
      </c>
      <c r="AN32" s="228">
        <v>196.27532768733201</v>
      </c>
      <c r="AO32" s="228">
        <v>1231.379845578316</v>
      </c>
      <c r="AP32" s="228">
        <v>212.32793681936678</v>
      </c>
      <c r="AQ32" s="228">
        <v>216.86577651041782</v>
      </c>
      <c r="AR32" s="228">
        <v>1108.776492021399</v>
      </c>
      <c r="AS32" s="228">
        <v>1824.1724494425539</v>
      </c>
      <c r="AT32" s="228">
        <v>112.8442353995828</v>
      </c>
      <c r="AU32" s="228">
        <f t="shared" si="4"/>
        <v>1750.6476063986829</v>
      </c>
      <c r="AV32" s="228">
        <f t="shared" si="5"/>
        <v>3262.6589533739539</v>
      </c>
      <c r="AW32" s="228"/>
      <c r="AX32" s="228">
        <f>G32+H32+I32+J32</f>
        <v>371.9691235139</v>
      </c>
      <c r="AY32" s="228">
        <f>K32+L32+M32+N32</f>
        <v>563.5999172171646</v>
      </c>
      <c r="AZ32" s="228">
        <f>O32+P32+Q32+R32</f>
        <v>548.7032131891815</v>
      </c>
      <c r="BA32" s="228">
        <f>S32+T32+U32+V32</f>
        <v>623.31004214084226</v>
      </c>
      <c r="BB32" s="228">
        <f>W32+X32+Y32+Z32</f>
        <v>593.14550243087228</v>
      </c>
      <c r="BC32" s="228">
        <f>AA32+AB32+AC32+AD32</f>
        <v>522.93359596619655</v>
      </c>
      <c r="BD32" s="228">
        <f>AE32+AF32+AG32+AH32</f>
        <v>1024.3658321158423</v>
      </c>
      <c r="BE32" s="228">
        <f>AI32+AJ32+AK32+AL32</f>
        <v>495.45184148583178</v>
      </c>
      <c r="BF32" s="298">
        <f>AM32+AN32+AO32+AP32</f>
        <v>1750.6476063986829</v>
      </c>
    </row>
    <row r="33" spans="1:211" ht="24" customHeight="1">
      <c r="A33" s="295">
        <v>25</v>
      </c>
      <c r="B33" s="118" t="str">
        <f>IF('1'!$A$1=1,D33,F33)</f>
        <v>Portugal</v>
      </c>
      <c r="C33" s="119"/>
      <c r="D33" s="334" t="s">
        <v>26</v>
      </c>
      <c r="E33" s="323"/>
      <c r="F33" s="365" t="s">
        <v>99</v>
      </c>
      <c r="G33" s="367">
        <v>181.20374156959639</v>
      </c>
      <c r="H33" s="229">
        <v>176.11830699377481</v>
      </c>
      <c r="I33" s="229">
        <v>185.68569372193571</v>
      </c>
      <c r="J33" s="229">
        <v>182.49693660529161</v>
      </c>
      <c r="K33" s="228">
        <v>247.80702907051608</v>
      </c>
      <c r="L33" s="228">
        <v>185.1517137584205</v>
      </c>
      <c r="M33" s="228">
        <v>278.07341970052374</v>
      </c>
      <c r="N33" s="228">
        <v>202.1425515189562</v>
      </c>
      <c r="O33" s="228">
        <v>235.80038189977211</v>
      </c>
      <c r="P33" s="228">
        <v>258.40510288194781</v>
      </c>
      <c r="Q33" s="228">
        <v>341.473004822333</v>
      </c>
      <c r="R33" s="228">
        <v>360.17790005785196</v>
      </c>
      <c r="S33" s="228">
        <v>330.993598370955</v>
      </c>
      <c r="T33" s="228">
        <v>305.49870820813908</v>
      </c>
      <c r="U33" s="228">
        <v>325.69598070006197</v>
      </c>
      <c r="V33" s="228">
        <v>307.57141550357869</v>
      </c>
      <c r="W33" s="228">
        <v>373.28014239792401</v>
      </c>
      <c r="X33" s="228">
        <v>304.67613839238589</v>
      </c>
      <c r="Y33" s="228">
        <v>419.58106850431398</v>
      </c>
      <c r="Z33" s="228">
        <v>516.82586045533503</v>
      </c>
      <c r="AA33" s="228">
        <v>322.19354876512625</v>
      </c>
      <c r="AB33" s="228">
        <v>253.14327810515289</v>
      </c>
      <c r="AC33" s="228">
        <v>432.95063585539998</v>
      </c>
      <c r="AD33" s="228">
        <v>538.86003057119899</v>
      </c>
      <c r="AE33" s="228">
        <v>518.56792482010098</v>
      </c>
      <c r="AF33" s="228">
        <v>525.00916196471894</v>
      </c>
      <c r="AG33" s="228">
        <v>490.89382123433603</v>
      </c>
      <c r="AH33" s="228">
        <v>502.51964488096297</v>
      </c>
      <c r="AI33" s="228">
        <v>395.95366038040396</v>
      </c>
      <c r="AJ33" s="228">
        <v>224.29165513645802</v>
      </c>
      <c r="AK33" s="228">
        <v>454.47381204090698</v>
      </c>
      <c r="AL33" s="228">
        <v>627.05578266008001</v>
      </c>
      <c r="AM33" s="228">
        <v>666.92811431732002</v>
      </c>
      <c r="AN33" s="228">
        <v>511.27928715246799</v>
      </c>
      <c r="AO33" s="228">
        <v>512.02807202272993</v>
      </c>
      <c r="AP33" s="228">
        <v>584.44991102613494</v>
      </c>
      <c r="AQ33" s="228">
        <v>601.53285688224707</v>
      </c>
      <c r="AR33" s="228">
        <v>682.87452970426102</v>
      </c>
      <c r="AS33" s="228">
        <v>711.37671570605994</v>
      </c>
      <c r="AT33" s="228">
        <v>822.74160306480701</v>
      </c>
      <c r="AU33" s="228">
        <f t="shared" si="4"/>
        <v>2274.6853845186529</v>
      </c>
      <c r="AV33" s="228">
        <f t="shared" si="5"/>
        <v>2818.525705357375</v>
      </c>
      <c r="AW33" s="228"/>
      <c r="AX33" s="228">
        <f>G33+H33+I33+J33</f>
        <v>725.50467889059848</v>
      </c>
      <c r="AY33" s="228">
        <f>K33+L33+M33+N33</f>
        <v>913.17471404841649</v>
      </c>
      <c r="AZ33" s="228">
        <f>O33+P33+Q33+R33</f>
        <v>1195.8563896619048</v>
      </c>
      <c r="BA33" s="228">
        <f>S33+T33+U33+V33</f>
        <v>1269.7597027827346</v>
      </c>
      <c r="BB33" s="228">
        <f>W33+X33+Y33+Z33</f>
        <v>1614.3632097499587</v>
      </c>
      <c r="BC33" s="228">
        <f>AA33+AB33+AC33+AD33</f>
        <v>1547.1474932968781</v>
      </c>
      <c r="BD33" s="228">
        <f>AE33+AF33+AG33+AH33</f>
        <v>2036.9905529001189</v>
      </c>
      <c r="BE33" s="228">
        <f>AI33+AJ33+AK33+AL33</f>
        <v>1701.7749102178489</v>
      </c>
      <c r="BF33" s="298">
        <f t="shared" si="13"/>
        <v>2274.6853845186529</v>
      </c>
    </row>
    <row r="34" spans="1:211" ht="24" customHeight="1">
      <c r="A34" s="295">
        <v>26</v>
      </c>
      <c r="B34" s="118" t="str">
        <f>IF('1'!$A$1=1,D34,F34)</f>
        <v>Luxembourg</v>
      </c>
      <c r="C34" s="119"/>
      <c r="D34" s="334" t="s">
        <v>21</v>
      </c>
      <c r="E34" s="323"/>
      <c r="F34" s="365" t="s">
        <v>110</v>
      </c>
      <c r="G34" s="367">
        <v>302.4412997188598</v>
      </c>
      <c r="H34" s="229">
        <v>295.89195934185</v>
      </c>
      <c r="I34" s="229">
        <v>152.13099255659219</v>
      </c>
      <c r="J34" s="229">
        <v>516.80160202840807</v>
      </c>
      <c r="K34" s="228">
        <v>456.83445796450297</v>
      </c>
      <c r="L34" s="228">
        <v>343.42287646177704</v>
      </c>
      <c r="M34" s="228">
        <v>340.21248094491267</v>
      </c>
      <c r="N34" s="228">
        <v>417.39893933817905</v>
      </c>
      <c r="O34" s="228">
        <v>351.48605460957197</v>
      </c>
      <c r="P34" s="228">
        <v>427.93691903290301</v>
      </c>
      <c r="Q34" s="228">
        <v>524.83311896365103</v>
      </c>
      <c r="R34" s="228">
        <v>344.03075198062771</v>
      </c>
      <c r="S34" s="228">
        <v>556.20554183854699</v>
      </c>
      <c r="T34" s="228">
        <v>437.62751637172107</v>
      </c>
      <c r="U34" s="228">
        <v>563.23167709721304</v>
      </c>
      <c r="V34" s="228">
        <v>670.40607900130999</v>
      </c>
      <c r="W34" s="228">
        <v>498.10506672240103</v>
      </c>
      <c r="X34" s="228">
        <v>386.93593421472201</v>
      </c>
      <c r="Y34" s="228">
        <v>389.16013443463601</v>
      </c>
      <c r="Z34" s="228">
        <v>104.90915512232451</v>
      </c>
      <c r="AA34" s="228">
        <v>106.18384369278689</v>
      </c>
      <c r="AB34" s="228">
        <v>77.328254843522203</v>
      </c>
      <c r="AC34" s="228">
        <v>150.11379942103451</v>
      </c>
      <c r="AD34" s="228">
        <v>114.78520731910669</v>
      </c>
      <c r="AE34" s="228">
        <v>112.37896972417761</v>
      </c>
      <c r="AF34" s="228">
        <v>135.3320156112037</v>
      </c>
      <c r="AG34" s="228">
        <v>163.89942052342178</v>
      </c>
      <c r="AH34" s="228">
        <v>121.7099315173505</v>
      </c>
      <c r="AI34" s="228">
        <v>84.749735058931094</v>
      </c>
      <c r="AJ34" s="228">
        <v>53.407895225087998</v>
      </c>
      <c r="AK34" s="228">
        <v>103.19876000344941</v>
      </c>
      <c r="AL34" s="228">
        <v>101.14598374521199</v>
      </c>
      <c r="AM34" s="228">
        <v>120.475418721444</v>
      </c>
      <c r="AN34" s="228">
        <v>136.05685085040798</v>
      </c>
      <c r="AO34" s="228">
        <v>113.027947969886</v>
      </c>
      <c r="AP34" s="228">
        <v>105.25947445711731</v>
      </c>
      <c r="AQ34" s="228">
        <v>126.51771611198319</v>
      </c>
      <c r="AR34" s="228">
        <v>126.8364105449414</v>
      </c>
      <c r="AS34" s="228">
        <v>195.97328846682069</v>
      </c>
      <c r="AT34" s="228">
        <v>135.15009459373749</v>
      </c>
      <c r="AU34" s="228">
        <f t="shared" si="4"/>
        <v>474.81969199885532</v>
      </c>
      <c r="AV34" s="228">
        <f t="shared" si="5"/>
        <v>584.47750971748269</v>
      </c>
      <c r="AW34" s="228"/>
      <c r="AX34" s="228">
        <f>G34+H34+I34+J34</f>
        <v>1267.2658536457102</v>
      </c>
      <c r="AY34" s="228">
        <f>K34+L34+M34+N34</f>
        <v>1557.8687547093718</v>
      </c>
      <c r="AZ34" s="228">
        <f>O34+P34+Q34+R34</f>
        <v>1648.2868445867537</v>
      </c>
      <c r="BA34" s="228">
        <f>S34+T34+U34+V34</f>
        <v>2227.470814308791</v>
      </c>
      <c r="BB34" s="228">
        <f>W34+X34+Y34+Z34</f>
        <v>1379.1102904940835</v>
      </c>
      <c r="BC34" s="228">
        <f>AA34+AB34+AC34+AD34</f>
        <v>448.41110527645031</v>
      </c>
      <c r="BD34" s="228">
        <f>AE34+AF34+AG34+AH34</f>
        <v>533.32033737615359</v>
      </c>
      <c r="BE34" s="228">
        <f>AI34+AJ34+AK34+AL34</f>
        <v>342.50237403268051</v>
      </c>
      <c r="BF34" s="298">
        <f t="shared" si="13"/>
        <v>474.81969199885532</v>
      </c>
    </row>
    <row r="35" spans="1:211" ht="24" customHeight="1">
      <c r="A35" s="296">
        <v>27</v>
      </c>
      <c r="B35" s="297" t="str">
        <f>IF('1'!$A$1=1,D35,F35)</f>
        <v>Malta</v>
      </c>
      <c r="C35" s="119"/>
      <c r="D35" s="414" t="s">
        <v>22</v>
      </c>
      <c r="E35" s="324"/>
      <c r="F35" s="366" t="s">
        <v>108</v>
      </c>
      <c r="G35" s="367">
        <v>26.492005354332825</v>
      </c>
      <c r="H35" s="229">
        <v>71.9264412265575</v>
      </c>
      <c r="I35" s="229">
        <v>77.884765714408957</v>
      </c>
      <c r="J35" s="229">
        <v>78.967791624264564</v>
      </c>
      <c r="K35" s="228">
        <v>32.942570651780649</v>
      </c>
      <c r="L35" s="228">
        <v>39.6041492234679</v>
      </c>
      <c r="M35" s="228">
        <v>19.502210185888</v>
      </c>
      <c r="N35" s="228">
        <v>51.024551160022504</v>
      </c>
      <c r="O35" s="228">
        <v>35.901590969960658</v>
      </c>
      <c r="P35" s="228">
        <v>26.156649938116828</v>
      </c>
      <c r="Q35" s="228">
        <v>45.59454385945606</v>
      </c>
      <c r="R35" s="228">
        <v>41.177198005508103</v>
      </c>
      <c r="S35" s="228">
        <v>25.96804037152004</v>
      </c>
      <c r="T35" s="228">
        <v>27.981651211030162</v>
      </c>
      <c r="U35" s="228">
        <v>38.50461866559742</v>
      </c>
      <c r="V35" s="228">
        <v>25.625035560048971</v>
      </c>
      <c r="W35" s="228">
        <v>25.740657058055831</v>
      </c>
      <c r="X35" s="228">
        <v>18.502661576295178</v>
      </c>
      <c r="Y35" s="228">
        <v>28.983020048976819</v>
      </c>
      <c r="Z35" s="228">
        <v>47.419004974175429</v>
      </c>
      <c r="AA35" s="228">
        <v>31.134920311378202</v>
      </c>
      <c r="AB35" s="228">
        <v>72.177260691110604</v>
      </c>
      <c r="AC35" s="228">
        <v>125.5586425068428</v>
      </c>
      <c r="AD35" s="228">
        <v>153.1990093349462</v>
      </c>
      <c r="AE35" s="230">
        <v>3015.6875184983269</v>
      </c>
      <c r="AF35" s="230">
        <v>86.857419929498803</v>
      </c>
      <c r="AG35" s="230">
        <v>67.792154652823598</v>
      </c>
      <c r="AH35" s="230">
        <v>86.906591547565711</v>
      </c>
      <c r="AI35" s="230">
        <v>60.337582240749306</v>
      </c>
      <c r="AJ35" s="230">
        <v>62.433056741753006</v>
      </c>
      <c r="AK35" s="230">
        <v>87.081102475545208</v>
      </c>
      <c r="AL35" s="230">
        <v>43.113306842962004</v>
      </c>
      <c r="AM35" s="230">
        <v>35.024824004945998</v>
      </c>
      <c r="AN35" s="230">
        <v>67.091213164035992</v>
      </c>
      <c r="AO35" s="230">
        <v>98.872582266493993</v>
      </c>
      <c r="AP35" s="230">
        <v>84.613545007225611</v>
      </c>
      <c r="AQ35" s="230">
        <v>119.1309281938663</v>
      </c>
      <c r="AR35" s="230">
        <v>109.97442611421809</v>
      </c>
      <c r="AS35" s="230">
        <v>129.4044718024775</v>
      </c>
      <c r="AT35" s="230">
        <v>99.049246274027496</v>
      </c>
      <c r="AU35" s="228">
        <f t="shared" si="4"/>
        <v>285.60216444270156</v>
      </c>
      <c r="AV35" s="228">
        <f t="shared" si="5"/>
        <v>457.5590723845894</v>
      </c>
      <c r="AW35" s="228"/>
      <c r="AX35" s="228">
        <f t="shared" si="6"/>
        <v>255.27100391956384</v>
      </c>
      <c r="AY35" s="228">
        <f t="shared" si="7"/>
        <v>143.07348122115906</v>
      </c>
      <c r="AZ35" s="228">
        <f t="shared" si="8"/>
        <v>148.82998277304165</v>
      </c>
      <c r="BA35" s="228">
        <f t="shared" si="9"/>
        <v>118.07934580819659</v>
      </c>
      <c r="BB35" s="228">
        <f>W35+X35+Y35+Z35</f>
        <v>120.64534365750328</v>
      </c>
      <c r="BC35" s="228">
        <f>AA35+AB35+AC35+AD35</f>
        <v>382.06983284427781</v>
      </c>
      <c r="BD35" s="228">
        <f t="shared" ref="BD35:BD36" si="42">AE35+AF35+AG35+AH35</f>
        <v>3257.2436846282153</v>
      </c>
      <c r="BE35" s="228">
        <f t="shared" si="12"/>
        <v>252.96504830100952</v>
      </c>
      <c r="BF35" s="298">
        <f t="shared" si="13"/>
        <v>285.60216444270156</v>
      </c>
      <c r="GV35" s="110" t="s">
        <v>166</v>
      </c>
      <c r="GX35" s="110" t="s">
        <v>167</v>
      </c>
    </row>
    <row r="36" spans="1:211" s="128" customFormat="1" ht="37.950000000000003" customHeight="1">
      <c r="A36" s="292"/>
      <c r="B36" s="293" t="str">
        <f>IF('1'!$A$1=1,D36,F36)</f>
        <v>Reference: United Kingdom of Great Britain and Northern Ireland</v>
      </c>
      <c r="C36" s="236"/>
      <c r="D36" s="331" t="s">
        <v>224</v>
      </c>
      <c r="E36" s="331"/>
      <c r="F36" s="331" t="s">
        <v>225</v>
      </c>
      <c r="G36" s="245">
        <v>4217.1420903746402</v>
      </c>
      <c r="H36" s="237">
        <v>2806.5045147382698</v>
      </c>
      <c r="I36" s="237">
        <v>2181.081417058871</v>
      </c>
      <c r="J36" s="237">
        <v>2726.1448458451782</v>
      </c>
      <c r="K36" s="237">
        <v>5021.4754868551499</v>
      </c>
      <c r="L36" s="237">
        <v>2899.4529565486682</v>
      </c>
      <c r="M36" s="237">
        <v>3465.8933821407836</v>
      </c>
      <c r="N36" s="237">
        <v>6145.97327904757</v>
      </c>
      <c r="O36" s="237">
        <v>5301.1119193252107</v>
      </c>
      <c r="P36" s="237">
        <v>4836.2368030630605</v>
      </c>
      <c r="Q36" s="237">
        <v>4627.26456593901</v>
      </c>
      <c r="R36" s="237">
        <v>5772.5946950568195</v>
      </c>
      <c r="S36" s="237">
        <v>5083.7126256025394</v>
      </c>
      <c r="T36" s="237">
        <v>5827.3764217092594</v>
      </c>
      <c r="U36" s="237">
        <v>5922.4112702350003</v>
      </c>
      <c r="V36" s="237">
        <v>6807.8258915370807</v>
      </c>
      <c r="W36" s="237">
        <v>5259.28486070081</v>
      </c>
      <c r="X36" s="237">
        <v>4671.56847361363</v>
      </c>
      <c r="Y36" s="237">
        <v>4474.0425091130801</v>
      </c>
      <c r="Z36" s="237">
        <v>5045.35565881808</v>
      </c>
      <c r="AA36" s="237">
        <v>4475.4845065802801</v>
      </c>
      <c r="AB36" s="237">
        <v>3428.5923861891097</v>
      </c>
      <c r="AC36" s="237">
        <v>4801.6826662705698</v>
      </c>
      <c r="AD36" s="237">
        <v>6734.3120570878</v>
      </c>
      <c r="AE36" s="237">
        <v>6399.9873690476197</v>
      </c>
      <c r="AF36" s="237">
        <v>6941.4422033443607</v>
      </c>
      <c r="AG36" s="237">
        <v>6918.6395826642502</v>
      </c>
      <c r="AH36" s="237">
        <v>9791.9910476462501</v>
      </c>
      <c r="AI36" s="237">
        <v>6197.4703702859906</v>
      </c>
      <c r="AJ36" s="237">
        <v>3793.5910971676481</v>
      </c>
      <c r="AK36" s="237">
        <v>5800.5564526296503</v>
      </c>
      <c r="AL36" s="237">
        <v>8711.2518979900706</v>
      </c>
      <c r="AM36" s="237">
        <v>9385.9518516605494</v>
      </c>
      <c r="AN36" s="237">
        <v>10193.083419609669</v>
      </c>
      <c r="AO36" s="237">
        <v>9615.1247826585004</v>
      </c>
      <c r="AP36" s="237">
        <v>10416.137738345471</v>
      </c>
      <c r="AQ36" s="237">
        <v>10574.05636491624</v>
      </c>
      <c r="AR36" s="237">
        <v>12716.506936513109</v>
      </c>
      <c r="AS36" s="237">
        <v>11662.352423938359</v>
      </c>
      <c r="AT36" s="237">
        <v>15794.540823469451</v>
      </c>
      <c r="AU36" s="237">
        <f t="shared" si="4"/>
        <v>39610.297792274185</v>
      </c>
      <c r="AV36" s="237">
        <f t="shared" si="5"/>
        <v>50747.456548837159</v>
      </c>
      <c r="AW36" s="476"/>
      <c r="AX36" s="237">
        <f t="shared" si="6"/>
        <v>11930.872868016959</v>
      </c>
      <c r="AY36" s="237">
        <f t="shared" si="7"/>
        <v>17532.795104592173</v>
      </c>
      <c r="AZ36" s="237">
        <f t="shared" si="8"/>
        <v>20537.207983384098</v>
      </c>
      <c r="BA36" s="237">
        <f t="shared" si="9"/>
        <v>23641.326209083876</v>
      </c>
      <c r="BB36" s="237">
        <f t="shared" si="39"/>
        <v>19450.251502245599</v>
      </c>
      <c r="BC36" s="237">
        <f t="shared" si="40"/>
        <v>19440.07161612776</v>
      </c>
      <c r="BD36" s="237">
        <f t="shared" si="42"/>
        <v>30052.06020270248</v>
      </c>
      <c r="BE36" s="237">
        <f t="shared" si="12"/>
        <v>24502.869818073359</v>
      </c>
      <c r="BF36" s="415">
        <f t="shared" si="13"/>
        <v>39610.297792274185</v>
      </c>
      <c r="BV36" s="261"/>
      <c r="BW36" s="261"/>
      <c r="BX36" s="261"/>
      <c r="BY36" s="261"/>
      <c r="BZ36" s="261"/>
      <c r="CA36" s="261"/>
      <c r="CB36" s="261"/>
      <c r="CC36" s="261"/>
      <c r="CD36" s="261"/>
      <c r="EY36" s="261"/>
      <c r="EZ36" s="261"/>
      <c r="FA36" s="261"/>
      <c r="FB36" s="261"/>
      <c r="FC36" s="261"/>
      <c r="FD36" s="261"/>
      <c r="FE36" s="261"/>
      <c r="FF36" s="261"/>
      <c r="FG36" s="261"/>
      <c r="FH36" s="261"/>
      <c r="FI36" s="261"/>
      <c r="FJ36" s="261"/>
      <c r="FK36" s="261"/>
      <c r="FL36" s="261"/>
      <c r="FM36" s="261"/>
      <c r="FN36" s="261"/>
      <c r="FO36" s="261"/>
      <c r="FP36" s="261"/>
      <c r="FQ36" s="261"/>
      <c r="FR36" s="261"/>
      <c r="GP36" s="261"/>
      <c r="GQ36" s="261"/>
      <c r="GR36" s="261"/>
      <c r="GS36" s="261"/>
      <c r="GT36" s="261"/>
      <c r="GU36" s="261"/>
      <c r="GV36" s="261" t="s">
        <v>279</v>
      </c>
      <c r="GW36" s="261"/>
      <c r="GX36" s="261" t="s">
        <v>280</v>
      </c>
      <c r="GY36" s="261"/>
      <c r="GZ36" s="261"/>
      <c r="HA36" s="261"/>
      <c r="HB36" s="261"/>
      <c r="HC36" s="261"/>
    </row>
    <row r="37" spans="1:211" ht="18" customHeight="1">
      <c r="A37" s="104" t="str">
        <f>IF('1'!$A$1=1,C37,E37)</f>
        <v>*According to State Statistics Service of Ukraine data.</v>
      </c>
      <c r="B37" s="126"/>
      <c r="C37" s="326" t="s">
        <v>178</v>
      </c>
      <c r="D37" s="336"/>
      <c r="E37" s="337" t="s">
        <v>82</v>
      </c>
      <c r="F37" s="184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X37" s="109"/>
      <c r="AY37" s="109"/>
      <c r="AZ37" s="109"/>
      <c r="BA37" s="109"/>
      <c r="BB37" s="109"/>
      <c r="BC37" s="109"/>
      <c r="BD37" s="109"/>
      <c r="BE37" s="109"/>
      <c r="BF37" s="109"/>
    </row>
    <row r="38" spans="1:211">
      <c r="A38" s="102" t="str">
        <f>IF('1'!$A$1=1,C38,E38)</f>
        <v>Notes:</v>
      </c>
      <c r="B38" s="121"/>
      <c r="C38" s="338" t="s">
        <v>183</v>
      </c>
      <c r="D38" s="339"/>
      <c r="E38" s="340" t="s">
        <v>184</v>
      </c>
      <c r="F38" s="123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X38" s="109"/>
      <c r="AY38" s="109"/>
      <c r="AZ38" s="109"/>
      <c r="BA38" s="109"/>
      <c r="BB38" s="109"/>
      <c r="BC38" s="109"/>
      <c r="BD38" s="109"/>
      <c r="BE38" s="109"/>
      <c r="BF38" s="109"/>
    </row>
    <row r="39" spans="1:211" s="126" customFormat="1" ht="14.25" customHeight="1">
      <c r="A39" s="136" t="str">
        <f>IF('1'!$A$1=1,C39,E39)</f>
        <v>Since 2014, data exclude the temporarily occupied by the russian federation territories of Ukraine.</v>
      </c>
      <c r="B39" s="127"/>
      <c r="C39" s="327" t="s">
        <v>349</v>
      </c>
      <c r="D39" s="341"/>
      <c r="E39" s="360" t="s">
        <v>348</v>
      </c>
      <c r="F39" s="186"/>
      <c r="G39" s="129"/>
      <c r="H39" s="129"/>
      <c r="I39" s="130"/>
      <c r="J39" s="130"/>
      <c r="K39" s="130"/>
      <c r="L39" s="130"/>
      <c r="M39" s="130"/>
      <c r="N39" s="130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V39" s="132"/>
      <c r="BW39" s="132"/>
      <c r="BX39" s="132"/>
      <c r="BY39" s="132"/>
      <c r="BZ39" s="132"/>
      <c r="CA39" s="132"/>
      <c r="CB39" s="132"/>
      <c r="CC39" s="132"/>
      <c r="CD39" s="132"/>
      <c r="EY39" s="132"/>
      <c r="EZ39" s="132"/>
      <c r="FA39" s="132"/>
      <c r="FB39" s="132"/>
      <c r="FC39" s="132"/>
      <c r="FD39" s="132"/>
      <c r="FE39" s="132"/>
      <c r="FF39" s="132"/>
      <c r="FG39" s="132"/>
      <c r="FH39" s="132"/>
      <c r="FI39" s="132"/>
      <c r="FJ39" s="132"/>
      <c r="FK39" s="132"/>
      <c r="FL39" s="132"/>
      <c r="FM39" s="132"/>
      <c r="FN39" s="132"/>
      <c r="FO39" s="132"/>
      <c r="FP39" s="132"/>
      <c r="FQ39" s="132"/>
      <c r="FR39" s="132"/>
      <c r="GP39" s="132"/>
      <c r="GQ39" s="132"/>
      <c r="GR39" s="132"/>
      <c r="GS39" s="132"/>
      <c r="GT39" s="132"/>
      <c r="GU39" s="132"/>
      <c r="GV39" s="261" t="s">
        <v>300</v>
      </c>
      <c r="GW39" s="261"/>
      <c r="GX39" s="261" t="s">
        <v>301</v>
      </c>
      <c r="GY39" s="132"/>
      <c r="GZ39" s="132"/>
      <c r="HA39" s="132"/>
      <c r="HB39" s="132"/>
      <c r="HC39" s="132"/>
    </row>
    <row r="40" spans="1:211" ht="17.399999999999999" customHeight="1">
      <c r="A40" s="215" t="str">
        <f>IF('1'!$A$1=1,C40,F40)</f>
        <v xml:space="preserve"> **The Union currently counts 27 EU countries. The United Kingdom of Great Britain and Northern Ireland withdrew from the European Union on 31 January 2020</v>
      </c>
      <c r="C40" s="328" t="s">
        <v>226</v>
      </c>
      <c r="D40" s="329"/>
      <c r="E40" s="328"/>
      <c r="F40" s="328" t="s">
        <v>227</v>
      </c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X40" s="109"/>
      <c r="AY40" s="109"/>
      <c r="AZ40" s="109"/>
      <c r="BA40" s="109"/>
      <c r="BB40" s="109"/>
      <c r="BC40" s="109"/>
      <c r="BD40" s="109"/>
      <c r="BE40" s="109"/>
      <c r="BF40" s="109"/>
      <c r="GV40" s="261" t="s">
        <v>299</v>
      </c>
      <c r="GW40" s="261"/>
      <c r="GX40" s="261" t="s">
        <v>302</v>
      </c>
    </row>
    <row r="41" spans="1:211">
      <c r="A41" s="104" t="str">
        <f>IF('1'!$A$1=1,C41,E41)</f>
        <v xml:space="preserve"> In some cases, the sum of the components may not be equal to the result due to rounding. </v>
      </c>
      <c r="C41" s="326" t="s">
        <v>275</v>
      </c>
      <c r="D41" s="326"/>
      <c r="E41" s="326" t="s">
        <v>246</v>
      </c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X41" s="109"/>
      <c r="AY41" s="109"/>
      <c r="AZ41" s="109"/>
      <c r="BA41" s="109"/>
      <c r="BB41" s="109"/>
      <c r="BC41" s="109"/>
      <c r="BD41" s="109"/>
      <c r="BE41" s="109"/>
      <c r="BF41" s="109"/>
      <c r="GV41" s="261" t="s">
        <v>298</v>
      </c>
      <c r="GW41" s="261"/>
      <c r="GX41" s="261" t="s">
        <v>303</v>
      </c>
    </row>
  </sheetData>
  <mergeCells count="25">
    <mergeCell ref="F5:F6"/>
    <mergeCell ref="S5:V5"/>
    <mergeCell ref="O5:R5"/>
    <mergeCell ref="W5:Z5"/>
    <mergeCell ref="AA5:AD5"/>
    <mergeCell ref="A5:A6"/>
    <mergeCell ref="B5:B6"/>
    <mergeCell ref="C5:C6"/>
    <mergeCell ref="D5:D6"/>
    <mergeCell ref="E5:E6"/>
    <mergeCell ref="BF5:BF6"/>
    <mergeCell ref="AE5:AH5"/>
    <mergeCell ref="BB5:BB6"/>
    <mergeCell ref="BC5:BC6"/>
    <mergeCell ref="BD5:BD6"/>
    <mergeCell ref="AI5:AL5"/>
    <mergeCell ref="AM5:AP5"/>
    <mergeCell ref="AX5:AX6"/>
    <mergeCell ref="AY5:AY6"/>
    <mergeCell ref="AZ5:AZ6"/>
    <mergeCell ref="BA5:BA6"/>
    <mergeCell ref="BE5:BE6"/>
    <mergeCell ref="AQ5:AT5"/>
    <mergeCell ref="AU5:AU6"/>
    <mergeCell ref="AV5:AV6"/>
  </mergeCells>
  <hyperlinks>
    <hyperlink ref="A1" location="'1'!A1" display="до змісту"/>
  </hyperlinks>
  <printOptions horizontalCentered="1" verticalCentered="1"/>
  <pageMargins left="0.15748031496062992" right="0.23622047244094491" top="0.6692913385826772" bottom="0.70866141732283472" header="0.51181102362204722" footer="0.51181102362204722"/>
  <pageSetup paperSize="9"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KC72"/>
  <sheetViews>
    <sheetView zoomScale="53" zoomScaleNormal="53" workbookViewId="0">
      <selection activeCell="BG13" sqref="BG13"/>
    </sheetView>
  </sheetViews>
  <sheetFormatPr defaultColWidth="8" defaultRowHeight="13.2" outlineLevelCol="2"/>
  <cols>
    <col min="1" max="1" width="8.6640625" style="161" customWidth="1"/>
    <col min="2" max="2" width="37" style="141" customWidth="1"/>
    <col min="3" max="3" width="10.88671875" style="142" hidden="1" customWidth="1" outlineLevel="2"/>
    <col min="4" max="4" width="31.6640625" style="142" hidden="1" customWidth="1" outlineLevel="2"/>
    <col min="5" max="5" width="8.109375" style="142" hidden="1" customWidth="1" outlineLevel="2"/>
    <col min="6" max="6" width="35.33203125" style="142" hidden="1" customWidth="1" outlineLevel="2"/>
    <col min="7" max="7" width="10.6640625" style="154" hidden="1" customWidth="1" outlineLevel="1" collapsed="1"/>
    <col min="8" max="22" width="10.6640625" style="154" hidden="1" customWidth="1" outlineLevel="1"/>
    <col min="23" max="23" width="9.5546875" style="154" customWidth="1" collapsed="1"/>
    <col min="24" max="48" width="9.5546875" style="154" customWidth="1"/>
    <col min="49" max="49" width="10.6640625" style="154" customWidth="1"/>
    <col min="50" max="53" width="8.44140625" style="154" hidden="1" customWidth="1" outlineLevel="2"/>
    <col min="54" max="54" width="9.33203125" style="154" hidden="1" customWidth="1" outlineLevel="2"/>
    <col min="55" max="55" width="8.6640625" style="154" hidden="1" customWidth="1" outlineLevel="2"/>
    <col min="56" max="56" width="8.88671875" style="154" hidden="1" customWidth="1" outlineLevel="2"/>
    <col min="57" max="58" width="9.109375" style="154" hidden="1" customWidth="1" outlineLevel="2"/>
    <col min="59" max="59" width="8" style="478" customWidth="1" collapsed="1"/>
    <col min="60" max="162" width="8" style="162" customWidth="1"/>
    <col min="163" max="163" width="8" style="163" customWidth="1"/>
    <col min="164" max="165" width="8" style="163"/>
    <col min="166" max="167" width="8" style="163" customWidth="1"/>
    <col min="168" max="168" width="8.33203125" style="163" customWidth="1"/>
    <col min="169" max="169" width="8" style="163" customWidth="1"/>
    <col min="170" max="175" width="8" style="163"/>
    <col min="176" max="176" width="13.109375" style="163" customWidth="1"/>
    <col min="177" max="177" width="8.5546875" style="163" customWidth="1"/>
    <col min="178" max="180" width="8" style="163"/>
    <col min="181" max="205" width="8" style="162"/>
    <col min="206" max="212" width="8" style="164"/>
    <col min="213" max="213" width="10" style="164" customWidth="1"/>
    <col min="214" max="214" width="12.109375" style="164" customWidth="1"/>
    <col min="215" max="215" width="8.5546875" style="164" customWidth="1"/>
    <col min="216" max="216" width="12.44140625" style="164" customWidth="1"/>
    <col min="217" max="225" width="8" style="164"/>
    <col min="226" max="271" width="8" style="141"/>
    <col min="272" max="274" width="8" style="164"/>
    <col min="275" max="275" width="8" style="164" customWidth="1"/>
    <col min="276" max="276" width="8" style="276"/>
    <col min="277" max="277" width="14.88671875" style="276" customWidth="1"/>
    <col min="278" max="278" width="12.6640625" style="276" customWidth="1"/>
    <col min="279" max="279" width="9.5546875" style="276" customWidth="1"/>
    <col min="280" max="280" width="10.33203125" style="164" customWidth="1"/>
    <col min="281" max="282" width="8" style="164"/>
    <col min="283" max="283" width="11.88671875" style="164" customWidth="1"/>
    <col min="284" max="289" width="8" style="164"/>
    <col min="290" max="16384" width="8" style="141"/>
  </cols>
  <sheetData>
    <row r="1" spans="1:283" ht="17.399999999999999">
      <c r="A1" s="101" t="str">
        <f>IF('1'!A1=1,"до змісту","to title")</f>
        <v>to title</v>
      </c>
      <c r="I1" s="103"/>
      <c r="J1" s="138"/>
      <c r="N1" s="384"/>
      <c r="O1" s="138"/>
      <c r="P1" s="159"/>
      <c r="Q1" s="235"/>
      <c r="R1" s="159"/>
      <c r="S1" s="159"/>
      <c r="T1" s="159"/>
      <c r="U1" s="159"/>
      <c r="AB1" s="138"/>
      <c r="AC1" s="98"/>
      <c r="AD1" s="98"/>
    </row>
    <row r="2" spans="1:283">
      <c r="A2" s="100" t="str">
        <f>IF('1'!$A$1=1,"1.3 Динаміка товарної структури експорту в країни ЄС*","1.3 Dynamics of the Commodity Composition of Exports to EU countries*")</f>
        <v>1.3 Dynamics of the Commodity Composition of Exports to EU countries*</v>
      </c>
      <c r="B2" s="100"/>
      <c r="C2" s="144"/>
      <c r="D2" s="144"/>
      <c r="E2" s="144"/>
      <c r="F2" s="144"/>
      <c r="G2" s="141"/>
      <c r="H2" s="146"/>
      <c r="I2" s="146"/>
      <c r="J2" s="146"/>
      <c r="K2" s="146"/>
      <c r="L2" s="146"/>
      <c r="M2" s="146"/>
      <c r="N2" s="160"/>
      <c r="O2" s="146"/>
      <c r="P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</row>
    <row r="3" spans="1:283">
      <c r="A3" s="143" t="str">
        <f>IF('1'!A1=1,"(відповідно дл КПБ6)","(according to BPM6 methodology)" )</f>
        <v>(according to BPM6 methodology)</v>
      </c>
      <c r="B3" s="100"/>
      <c r="C3" s="144"/>
      <c r="D3" s="144"/>
      <c r="E3" s="144"/>
      <c r="F3" s="144"/>
      <c r="G3" s="145"/>
      <c r="H3" s="146"/>
      <c r="I3" s="146"/>
      <c r="J3" s="146"/>
      <c r="K3" s="146"/>
      <c r="L3" s="147"/>
      <c r="M3" s="146"/>
      <c r="N3" s="146"/>
      <c r="O3" s="146"/>
      <c r="P3" s="146"/>
      <c r="Q3" s="146"/>
      <c r="R3" s="146"/>
      <c r="S3" s="103"/>
      <c r="T3" s="103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</row>
    <row r="4" spans="1:283">
      <c r="A4" s="363" t="str">
        <f>IF('1'!$A$1=1," Млн грн","UAH mln")</f>
        <v>UAH mln</v>
      </c>
      <c r="B4" s="100"/>
      <c r="C4" s="144"/>
      <c r="D4" s="144"/>
      <c r="E4" s="144"/>
      <c r="F4" s="144"/>
      <c r="G4" s="139"/>
      <c r="H4" s="140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60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</row>
    <row r="5" spans="1:283" ht="18" customHeight="1">
      <c r="A5" s="520" t="str">
        <f>IF('1'!A1=1,C5,E5)</f>
        <v>Code</v>
      </c>
      <c r="B5" s="522" t="str">
        <f>IF('1'!A1=1,D5,F5)</f>
        <v>Commodity</v>
      </c>
      <c r="C5" s="524" t="s">
        <v>67</v>
      </c>
      <c r="D5" s="526" t="s">
        <v>0</v>
      </c>
      <c r="E5" s="526" t="s">
        <v>137</v>
      </c>
      <c r="F5" s="528" t="s">
        <v>135</v>
      </c>
      <c r="G5" s="114">
        <v>2015</v>
      </c>
      <c r="H5" s="112"/>
      <c r="I5" s="112"/>
      <c r="J5" s="113"/>
      <c r="K5" s="114">
        <v>2016</v>
      </c>
      <c r="L5" s="113"/>
      <c r="M5" s="113"/>
      <c r="N5" s="113"/>
      <c r="O5" s="485">
        <v>2017</v>
      </c>
      <c r="P5" s="486"/>
      <c r="Q5" s="486"/>
      <c r="R5" s="487"/>
      <c r="S5" s="485">
        <v>2018</v>
      </c>
      <c r="T5" s="486"/>
      <c r="U5" s="486"/>
      <c r="V5" s="487"/>
      <c r="W5" s="485">
        <v>2019</v>
      </c>
      <c r="X5" s="486"/>
      <c r="Y5" s="486"/>
      <c r="Z5" s="487"/>
      <c r="AA5" s="485">
        <v>2020</v>
      </c>
      <c r="AB5" s="486"/>
      <c r="AC5" s="486"/>
      <c r="AD5" s="487"/>
      <c r="AE5" s="115">
        <v>2021</v>
      </c>
      <c r="AF5" s="114"/>
      <c r="AG5" s="114"/>
      <c r="AH5" s="114"/>
      <c r="AI5" s="485">
        <v>2022</v>
      </c>
      <c r="AJ5" s="486"/>
      <c r="AK5" s="486"/>
      <c r="AL5" s="487"/>
      <c r="AM5" s="485">
        <v>2023</v>
      </c>
      <c r="AN5" s="486"/>
      <c r="AO5" s="486"/>
      <c r="AP5" s="487"/>
      <c r="AQ5" s="485">
        <v>2024</v>
      </c>
      <c r="AR5" s="486"/>
      <c r="AS5" s="486"/>
      <c r="AT5" s="487"/>
      <c r="AU5" s="481">
        <v>2023</v>
      </c>
      <c r="AV5" s="483">
        <v>2024</v>
      </c>
      <c r="AW5" s="471"/>
      <c r="AX5" s="516">
        <v>2015</v>
      </c>
      <c r="AY5" s="481">
        <v>2016</v>
      </c>
      <c r="AZ5" s="481">
        <v>2017</v>
      </c>
      <c r="BA5" s="481">
        <v>2018</v>
      </c>
      <c r="BB5" s="481">
        <v>2019</v>
      </c>
      <c r="BC5" s="481">
        <v>2020</v>
      </c>
      <c r="BD5" s="516">
        <v>2021</v>
      </c>
      <c r="BE5" s="481">
        <v>2022</v>
      </c>
      <c r="BF5" s="483">
        <v>2023</v>
      </c>
    </row>
    <row r="6" spans="1:283" ht="55.95" customHeight="1">
      <c r="A6" s="521"/>
      <c r="B6" s="523"/>
      <c r="C6" s="525"/>
      <c r="D6" s="527"/>
      <c r="E6" s="527"/>
      <c r="F6" s="529" t="s">
        <v>136</v>
      </c>
      <c r="G6" s="281" t="s">
        <v>75</v>
      </c>
      <c r="H6" s="407" t="s">
        <v>76</v>
      </c>
      <c r="I6" s="407" t="s">
        <v>77</v>
      </c>
      <c r="J6" s="409" t="s">
        <v>78</v>
      </c>
      <c r="K6" s="281" t="s">
        <v>111</v>
      </c>
      <c r="L6" s="417" t="s">
        <v>76</v>
      </c>
      <c r="M6" s="417" t="s">
        <v>77</v>
      </c>
      <c r="N6" s="211" t="s">
        <v>78</v>
      </c>
      <c r="O6" s="409" t="s">
        <v>111</v>
      </c>
      <c r="P6" s="410" t="s">
        <v>76</v>
      </c>
      <c r="Q6" s="410" t="s">
        <v>77</v>
      </c>
      <c r="R6" s="409" t="s">
        <v>78</v>
      </c>
      <c r="S6" s="310" t="s">
        <v>111</v>
      </c>
      <c r="T6" s="310" t="s">
        <v>76</v>
      </c>
      <c r="U6" s="310" t="s">
        <v>77</v>
      </c>
      <c r="V6" s="310" t="s">
        <v>78</v>
      </c>
      <c r="W6" s="310" t="s">
        <v>111</v>
      </c>
      <c r="X6" s="310" t="s">
        <v>76</v>
      </c>
      <c r="Y6" s="310" t="s">
        <v>77</v>
      </c>
      <c r="Z6" s="310" t="s">
        <v>78</v>
      </c>
      <c r="AA6" s="310" t="s">
        <v>111</v>
      </c>
      <c r="AB6" s="310" t="s">
        <v>76</v>
      </c>
      <c r="AC6" s="310" t="s">
        <v>77</v>
      </c>
      <c r="AD6" s="311" t="s">
        <v>78</v>
      </c>
      <c r="AE6" s="203" t="s">
        <v>111</v>
      </c>
      <c r="AF6" s="262" t="s">
        <v>76</v>
      </c>
      <c r="AG6" s="266" t="s">
        <v>77</v>
      </c>
      <c r="AH6" s="273" t="s">
        <v>78</v>
      </c>
      <c r="AI6" s="275" t="s">
        <v>75</v>
      </c>
      <c r="AJ6" s="275" t="s">
        <v>76</v>
      </c>
      <c r="AK6" s="290" t="s">
        <v>77</v>
      </c>
      <c r="AL6" s="312" t="s">
        <v>78</v>
      </c>
      <c r="AM6" s="389" t="s">
        <v>75</v>
      </c>
      <c r="AN6" s="408" t="s">
        <v>76</v>
      </c>
      <c r="AO6" s="408" t="s">
        <v>77</v>
      </c>
      <c r="AP6" s="408" t="s">
        <v>78</v>
      </c>
      <c r="AQ6" s="457" t="s">
        <v>75</v>
      </c>
      <c r="AR6" s="464" t="s">
        <v>76</v>
      </c>
      <c r="AS6" s="466" t="s">
        <v>77</v>
      </c>
      <c r="AT6" s="467" t="s">
        <v>78</v>
      </c>
      <c r="AU6" s="482"/>
      <c r="AV6" s="484"/>
      <c r="AW6" s="471"/>
      <c r="AX6" s="517"/>
      <c r="AY6" s="482"/>
      <c r="AZ6" s="482"/>
      <c r="BA6" s="482"/>
      <c r="BB6" s="482"/>
      <c r="BC6" s="482"/>
      <c r="BD6" s="517"/>
      <c r="BE6" s="482"/>
      <c r="BF6" s="484"/>
    </row>
    <row r="7" spans="1:283" ht="22.95" customHeight="1">
      <c r="A7" s="432"/>
      <c r="B7" s="216" t="str">
        <f>IF('1'!$A$1=1,D7,F7)</f>
        <v>EU 27**</v>
      </c>
      <c r="C7" s="427"/>
      <c r="D7" s="426" t="s">
        <v>188</v>
      </c>
      <c r="E7" s="428"/>
      <c r="F7" s="429" t="s">
        <v>200</v>
      </c>
      <c r="G7" s="255">
        <v>54041.362815130182</v>
      </c>
      <c r="H7" s="222">
        <v>46476.040932055512</v>
      </c>
      <c r="I7" s="222">
        <v>54890.9964224508</v>
      </c>
      <c r="J7" s="222">
        <v>66728.406032058381</v>
      </c>
      <c r="K7" s="222">
        <v>63486.651973303859</v>
      </c>
      <c r="L7" s="222">
        <v>64367.569908381149</v>
      </c>
      <c r="M7" s="222">
        <v>62573.353739143378</v>
      </c>
      <c r="N7" s="222">
        <v>76085.821818125842</v>
      </c>
      <c r="O7" s="222">
        <v>83774.28762818352</v>
      </c>
      <c r="P7" s="222">
        <v>86431.946263935664</v>
      </c>
      <c r="Q7" s="222">
        <v>88405.83196319938</v>
      </c>
      <c r="R7" s="222">
        <v>105115.14974167617</v>
      </c>
      <c r="S7" s="222">
        <v>107385.39969653652</v>
      </c>
      <c r="T7" s="222">
        <v>94062.095435909258</v>
      </c>
      <c r="U7" s="222">
        <v>103645.23317979078</v>
      </c>
      <c r="V7" s="222">
        <v>124931.50338189793</v>
      </c>
      <c r="W7" s="222">
        <v>113992.59541559535</v>
      </c>
      <c r="X7" s="222">
        <v>105023.56229871215</v>
      </c>
      <c r="Y7" s="222">
        <v>108029.68853323674</v>
      </c>
      <c r="Z7" s="222">
        <v>100483.80771365917</v>
      </c>
      <c r="AA7" s="222">
        <v>94140.363551661605</v>
      </c>
      <c r="AB7" s="222">
        <v>81268.343808638601</v>
      </c>
      <c r="AC7" s="222">
        <v>95664.428090880945</v>
      </c>
      <c r="AD7" s="222">
        <v>123776.56728888335</v>
      </c>
      <c r="AE7" s="222">
        <v>124153.32381446367</v>
      </c>
      <c r="AF7" s="222">
        <v>149318.68593827641</v>
      </c>
      <c r="AG7" s="222">
        <v>177949.78956360745</v>
      </c>
      <c r="AH7" s="222">
        <v>170685.05270189181</v>
      </c>
      <c r="AI7" s="222">
        <v>158720.579282839</v>
      </c>
      <c r="AJ7" s="222">
        <v>175242.96135248078</v>
      </c>
      <c r="AK7" s="222">
        <v>230738.90096066383</v>
      </c>
      <c r="AL7" s="222">
        <v>244896.91276011485</v>
      </c>
      <c r="AM7" s="222">
        <v>219288.43643629152</v>
      </c>
      <c r="AN7" s="222">
        <v>190159.14469126228</v>
      </c>
      <c r="AO7" s="222">
        <v>189089.62659936625</v>
      </c>
      <c r="AP7" s="222">
        <v>203455.94440605427</v>
      </c>
      <c r="AQ7" s="222">
        <v>214316.1218360264</v>
      </c>
      <c r="AR7" s="222">
        <v>214250.9837442603</v>
      </c>
      <c r="AS7" s="222">
        <v>225101.81487311152</v>
      </c>
      <c r="AT7" s="222">
        <v>235900.28905197428</v>
      </c>
      <c r="AU7" s="222">
        <f>AM7+AN7+AO7+AP7</f>
        <v>801993.15213297424</v>
      </c>
      <c r="AV7" s="222">
        <f>AQ7+AR7+AS7+AT7</f>
        <v>889569.20950537256</v>
      </c>
      <c r="AW7" s="225"/>
      <c r="AX7" s="222">
        <f>G7+H7+I7+J7</f>
        <v>222136.80620169485</v>
      </c>
      <c r="AY7" s="222">
        <f>K7+L7+M7+N7</f>
        <v>266513.39743895421</v>
      </c>
      <c r="AZ7" s="222">
        <f>O7+P7+Q7+R7</f>
        <v>363727.21559699473</v>
      </c>
      <c r="BA7" s="222">
        <f>S7+T7+U7+V7</f>
        <v>430024.23169413448</v>
      </c>
      <c r="BB7" s="221">
        <f>W7+X7+Y7+Z7</f>
        <v>427529.65396120341</v>
      </c>
      <c r="BC7" s="221">
        <f>AA7+AB7+AC7+AD7</f>
        <v>394849.70274006447</v>
      </c>
      <c r="BD7" s="221">
        <f>AE7+AF7+AG7+AH7</f>
        <v>622106.85201823944</v>
      </c>
      <c r="BE7" s="221">
        <f>AI7+AJ7+AK7+AL7</f>
        <v>809599.35435609845</v>
      </c>
      <c r="BF7" s="221">
        <f>AM7+AN7+AO7+AP7</f>
        <v>801993.15213297424</v>
      </c>
    </row>
    <row r="8" spans="1:283" ht="33.75" customHeight="1">
      <c r="A8" s="148"/>
      <c r="B8" s="149" t="str">
        <f>IF('1'!A1=1,D8,F8)</f>
        <v>Agricultural products</v>
      </c>
      <c r="C8" s="352"/>
      <c r="D8" s="352" t="s">
        <v>1</v>
      </c>
      <c r="E8" s="352"/>
      <c r="F8" s="352" t="s">
        <v>113</v>
      </c>
      <c r="G8" s="385">
        <v>20101.264812865287</v>
      </c>
      <c r="H8" s="225">
        <v>13026.487551246659</v>
      </c>
      <c r="I8" s="225">
        <v>19959.776110971339</v>
      </c>
      <c r="J8" s="225">
        <v>33079.541749447351</v>
      </c>
      <c r="K8" s="225">
        <v>28268.242117741887</v>
      </c>
      <c r="L8" s="225">
        <v>22354.285104825081</v>
      </c>
      <c r="M8" s="225">
        <v>21204.24619446318</v>
      </c>
      <c r="N8" s="225">
        <v>30699.122756089138</v>
      </c>
      <c r="O8" s="225">
        <v>33292.379594194485</v>
      </c>
      <c r="P8" s="225">
        <v>35726.672938276504</v>
      </c>
      <c r="Q8" s="225">
        <v>34387.93500760397</v>
      </c>
      <c r="R8" s="225">
        <v>41453.0222363664</v>
      </c>
      <c r="S8" s="225">
        <v>38672.2202167125</v>
      </c>
      <c r="T8" s="225">
        <v>26934.309817439011</v>
      </c>
      <c r="U8" s="225">
        <v>38197.103399744199</v>
      </c>
      <c r="V8" s="225">
        <v>57506.014167627596</v>
      </c>
      <c r="W8" s="225">
        <v>48303.345849766702</v>
      </c>
      <c r="X8" s="225">
        <v>36237.293582901613</v>
      </c>
      <c r="Y8" s="225">
        <v>47240.328477522802</v>
      </c>
      <c r="Z8" s="225">
        <v>48864.402257499503</v>
      </c>
      <c r="AA8" s="225">
        <v>39021.2872385136</v>
      </c>
      <c r="AB8" s="225">
        <v>32489.469057021943</v>
      </c>
      <c r="AC8" s="225">
        <v>39181.004386475804</v>
      </c>
      <c r="AD8" s="225">
        <v>54750.512965915608</v>
      </c>
      <c r="AE8" s="225">
        <v>40429.099672733297</v>
      </c>
      <c r="AF8" s="225">
        <v>40755.715656122396</v>
      </c>
      <c r="AG8" s="225">
        <v>52678.407153916502</v>
      </c>
      <c r="AH8" s="225">
        <v>73935.085531054894</v>
      </c>
      <c r="AI8" s="225">
        <v>61967.703747894106</v>
      </c>
      <c r="AJ8" s="225">
        <v>74369.3594926433</v>
      </c>
      <c r="AK8" s="225">
        <v>132009.34249479428</v>
      </c>
      <c r="AL8" s="225">
        <v>162260.52656474622</v>
      </c>
      <c r="AM8" s="225">
        <v>133979.15473349829</v>
      </c>
      <c r="AN8" s="225">
        <v>87736.523244172189</v>
      </c>
      <c r="AO8" s="225">
        <v>107025.0787130745</v>
      </c>
      <c r="AP8" s="225">
        <v>128394.2475630393</v>
      </c>
      <c r="AQ8" s="225">
        <v>126472.0011913745</v>
      </c>
      <c r="AR8" s="225">
        <v>117572.17651272679</v>
      </c>
      <c r="AS8" s="225">
        <v>125566.8121661654</v>
      </c>
      <c r="AT8" s="225">
        <v>145509.63837635811</v>
      </c>
      <c r="AU8" s="225">
        <f t="shared" ref="AU8:AU35" si="0">AM8+AN8+AO8+AP8</f>
        <v>457135.00425378431</v>
      </c>
      <c r="AV8" s="225">
        <f t="shared" ref="AV8:AV35" si="1">AQ8+AR8+AS8+AT8</f>
        <v>515120.62824662484</v>
      </c>
      <c r="AW8" s="225"/>
      <c r="AX8" s="225">
        <f t="shared" ref="AX8:AX35" si="2">G8+H8+I8+J8</f>
        <v>86167.070224530646</v>
      </c>
      <c r="AY8" s="225">
        <f t="shared" ref="AY8:AY35" si="3">K8+L8+M8+N8</f>
        <v>102525.89617311928</v>
      </c>
      <c r="AZ8" s="225">
        <f t="shared" ref="AZ8:AZ35" si="4">O8+P8+Q8+R8</f>
        <v>144860.00977644135</v>
      </c>
      <c r="BA8" s="225">
        <f t="shared" ref="BA8:BA35" si="5">S8+T8+U8+V8</f>
        <v>161309.64760152332</v>
      </c>
      <c r="BB8" s="219">
        <f>W8+X8+Y8+Z8</f>
        <v>180645.37016769062</v>
      </c>
      <c r="BC8" s="219">
        <f>AA8+AB8+AC8+AD8</f>
        <v>165442.27364792695</v>
      </c>
      <c r="BD8" s="219">
        <f t="shared" ref="BD8:BD35" si="6">AE8+AF8+AG8+AH8</f>
        <v>207798.30801382707</v>
      </c>
      <c r="BE8" s="219">
        <f t="shared" ref="BE8:BE35" si="7">AI8+AJ8+AK8+AL8</f>
        <v>430606.93230007793</v>
      </c>
      <c r="BF8" s="219">
        <f t="shared" ref="BF8:BF35" si="8">AM8+AN8+AO8+AP8</f>
        <v>457135.00425378431</v>
      </c>
      <c r="FS8" s="308" t="s">
        <v>304</v>
      </c>
      <c r="FT8" s="308" t="s">
        <v>317</v>
      </c>
      <c r="FU8" s="308"/>
    </row>
    <row r="9" spans="1:283" ht="24.6" customHeight="1">
      <c r="A9" s="269">
        <v>10</v>
      </c>
      <c r="B9" s="151" t="str">
        <f>IF('1'!A1=1,D9,F9)</f>
        <v>cereals</v>
      </c>
      <c r="C9" s="349">
        <v>10</v>
      </c>
      <c r="D9" s="418" t="s">
        <v>37</v>
      </c>
      <c r="E9" s="349">
        <v>10</v>
      </c>
      <c r="F9" s="418" t="s">
        <v>114</v>
      </c>
      <c r="G9" s="439">
        <v>9522.8921000684495</v>
      </c>
      <c r="H9" s="223">
        <v>5745.93411340696</v>
      </c>
      <c r="I9" s="223">
        <v>4703.574656411668</v>
      </c>
      <c r="J9" s="223">
        <v>15235.112219060311</v>
      </c>
      <c r="K9" s="223">
        <v>13184.64549633159</v>
      </c>
      <c r="L9" s="223">
        <v>5943.8557504096698</v>
      </c>
      <c r="M9" s="223">
        <v>3602.1851157556907</v>
      </c>
      <c r="N9" s="223">
        <v>9337.3397671387193</v>
      </c>
      <c r="O9" s="223">
        <v>14812.986261648179</v>
      </c>
      <c r="P9" s="223">
        <v>13559.210290611501</v>
      </c>
      <c r="Q9" s="223">
        <v>5797.7174680661301</v>
      </c>
      <c r="R9" s="223">
        <v>10112.438130672981</v>
      </c>
      <c r="S9" s="223">
        <v>16274.379104422431</v>
      </c>
      <c r="T9" s="223">
        <v>9374.0257508410505</v>
      </c>
      <c r="U9" s="223">
        <v>8181.5294617674108</v>
      </c>
      <c r="V9" s="223">
        <v>24823.330915592414</v>
      </c>
      <c r="W9" s="227">
        <v>24766.671061961239</v>
      </c>
      <c r="X9" s="227">
        <v>15426.467176506958</v>
      </c>
      <c r="Y9" s="227">
        <v>7853.6648470488426</v>
      </c>
      <c r="Z9" s="227">
        <v>16804.777982178697</v>
      </c>
      <c r="AA9" s="227">
        <v>15376.284566294889</v>
      </c>
      <c r="AB9" s="227">
        <v>10843.62292092918</v>
      </c>
      <c r="AC9" s="227">
        <v>3052.5961123468301</v>
      </c>
      <c r="AD9" s="227">
        <v>15134.94652599262</v>
      </c>
      <c r="AE9" s="227">
        <v>13913.695595316831</v>
      </c>
      <c r="AF9" s="227">
        <v>13700.593879204329</v>
      </c>
      <c r="AG9" s="227">
        <v>5157.05538367598</v>
      </c>
      <c r="AH9" s="227">
        <v>20077.127217166002</v>
      </c>
      <c r="AI9" s="227">
        <v>24345.186650092379</v>
      </c>
      <c r="AJ9" s="227">
        <v>23249.781999366249</v>
      </c>
      <c r="AK9" s="227">
        <v>44600.320488912868</v>
      </c>
      <c r="AL9" s="227">
        <v>64328.493176487995</v>
      </c>
      <c r="AM9" s="227">
        <v>63890.563375178303</v>
      </c>
      <c r="AN9" s="227">
        <v>35180.069018957096</v>
      </c>
      <c r="AO9" s="227">
        <v>27919.064039978657</v>
      </c>
      <c r="AP9" s="227">
        <v>40394.829692382998</v>
      </c>
      <c r="AQ9" s="227">
        <v>41089.686765238199</v>
      </c>
      <c r="AR9" s="227">
        <v>42509.1399230557</v>
      </c>
      <c r="AS9" s="227">
        <v>29755.374517367509</v>
      </c>
      <c r="AT9" s="227">
        <v>43443.974193368398</v>
      </c>
      <c r="AU9" s="227">
        <f t="shared" si="0"/>
        <v>167384.52612649708</v>
      </c>
      <c r="AV9" s="227">
        <f t="shared" si="1"/>
        <v>156798.1753990298</v>
      </c>
      <c r="AW9" s="227"/>
      <c r="AX9" s="227">
        <f t="shared" si="2"/>
        <v>35207.513088947388</v>
      </c>
      <c r="AY9" s="227">
        <f t="shared" si="3"/>
        <v>32068.026129635669</v>
      </c>
      <c r="AZ9" s="227">
        <f t="shared" si="4"/>
        <v>44282.352150998791</v>
      </c>
      <c r="BA9" s="227">
        <f t="shared" si="5"/>
        <v>58653.265232623307</v>
      </c>
      <c r="BB9" s="218">
        <f t="shared" ref="BB9:BB35" si="9">W9+X9+Y9+Z9</f>
        <v>64851.581067695734</v>
      </c>
      <c r="BC9" s="218">
        <f t="shared" ref="BC9:BC35" si="10">AA9+AB9+AC9+AD9</f>
        <v>44407.450125563519</v>
      </c>
      <c r="BD9" s="218">
        <f t="shared" si="6"/>
        <v>52848.472075363141</v>
      </c>
      <c r="BE9" s="218">
        <f t="shared" si="7"/>
        <v>156523.78231485951</v>
      </c>
      <c r="BF9" s="218">
        <f t="shared" si="8"/>
        <v>167384.52612649708</v>
      </c>
      <c r="FS9" s="308" t="s">
        <v>305</v>
      </c>
      <c r="FT9" s="308" t="s">
        <v>318</v>
      </c>
      <c r="FU9" s="308"/>
      <c r="GY9" s="304"/>
      <c r="HA9" s="110" t="s">
        <v>252</v>
      </c>
      <c r="HB9" s="110" t="s">
        <v>251</v>
      </c>
      <c r="HC9" s="110"/>
    </row>
    <row r="10" spans="1:283" ht="31.2" customHeight="1">
      <c r="A10" s="231">
        <v>1001</v>
      </c>
      <c r="B10" s="232" t="str">
        <f>IF('1'!$A$1=1,D10,F10)</f>
        <v xml:space="preserve">wheat </v>
      </c>
      <c r="C10" s="356">
        <v>1001</v>
      </c>
      <c r="D10" s="419" t="s">
        <v>189</v>
      </c>
      <c r="E10" s="356">
        <v>1001</v>
      </c>
      <c r="F10" s="418" t="s">
        <v>207</v>
      </c>
      <c r="G10" s="439">
        <v>1452.4278326295439</v>
      </c>
      <c r="H10" s="223">
        <v>382.56725305744908</v>
      </c>
      <c r="I10" s="223">
        <v>2418.0021919138649</v>
      </c>
      <c r="J10" s="223">
        <v>2043.4377819444471</v>
      </c>
      <c r="K10" s="223">
        <v>1719.2393233325949</v>
      </c>
      <c r="L10" s="223">
        <v>1102.3695024396859</v>
      </c>
      <c r="M10" s="223">
        <v>1117.8957260123375</v>
      </c>
      <c r="N10" s="223">
        <v>918.41695931221511</v>
      </c>
      <c r="O10" s="223">
        <v>1624.3084091416049</v>
      </c>
      <c r="P10" s="223">
        <v>590.62790767152694</v>
      </c>
      <c r="Q10" s="223">
        <v>1702.802923037822</v>
      </c>
      <c r="R10" s="223">
        <v>1701.2155429277009</v>
      </c>
      <c r="S10" s="223">
        <v>3620.841038889685</v>
      </c>
      <c r="T10" s="223">
        <v>163.7436969261208</v>
      </c>
      <c r="U10" s="223">
        <v>2244.2049205089897</v>
      </c>
      <c r="V10" s="223">
        <v>807.64228509154577</v>
      </c>
      <c r="W10" s="223">
        <v>1186.439253285927</v>
      </c>
      <c r="X10" s="223">
        <v>76.988687853540199</v>
      </c>
      <c r="Y10" s="223">
        <v>1387.8613150637793</v>
      </c>
      <c r="Z10" s="223">
        <v>184.52800156939168</v>
      </c>
      <c r="AA10" s="223">
        <v>301.71129277246121</v>
      </c>
      <c r="AB10" s="223">
        <v>474.91808075637653</v>
      </c>
      <c r="AC10" s="223">
        <v>2166.809613731074</v>
      </c>
      <c r="AD10" s="223">
        <v>882.64300270428578</v>
      </c>
      <c r="AE10" s="223">
        <v>173.28553246085409</v>
      </c>
      <c r="AF10" s="223">
        <v>481.0856940857455</v>
      </c>
      <c r="AG10" s="223">
        <v>637.61054660816706</v>
      </c>
      <c r="AH10" s="223">
        <v>1291.5556014192412</v>
      </c>
      <c r="AI10" s="223">
        <v>300.23032628018098</v>
      </c>
      <c r="AJ10" s="227">
        <v>1053.5944706590381</v>
      </c>
      <c r="AK10" s="227">
        <v>12237.640319726219</v>
      </c>
      <c r="AL10" s="227">
        <v>19496.219461736659</v>
      </c>
      <c r="AM10" s="227">
        <v>16229.046931766508</v>
      </c>
      <c r="AN10" s="227">
        <v>10141.376601472501</v>
      </c>
      <c r="AO10" s="227">
        <v>14163.177856701179</v>
      </c>
      <c r="AP10" s="227">
        <v>12857.750529859049</v>
      </c>
      <c r="AQ10" s="227">
        <v>13956.756940997599</v>
      </c>
      <c r="AR10" s="227">
        <v>11539.127130844998</v>
      </c>
      <c r="AS10" s="227">
        <v>15177.389504163461</v>
      </c>
      <c r="AT10" s="227">
        <v>10723.784819657531</v>
      </c>
      <c r="AU10" s="227">
        <f t="shared" si="0"/>
        <v>53391.351919799235</v>
      </c>
      <c r="AV10" s="227">
        <f t="shared" si="1"/>
        <v>51397.058395663589</v>
      </c>
      <c r="AW10" s="227"/>
      <c r="AX10" s="227">
        <f t="shared" si="2"/>
        <v>6296.4350595453052</v>
      </c>
      <c r="AY10" s="227">
        <f t="shared" si="3"/>
        <v>4857.9215110968335</v>
      </c>
      <c r="AZ10" s="227">
        <f t="shared" si="4"/>
        <v>5618.9547827786546</v>
      </c>
      <c r="BA10" s="227">
        <f t="shared" si="5"/>
        <v>6836.4319414163419</v>
      </c>
      <c r="BB10" s="218">
        <f t="shared" si="9"/>
        <v>2835.8172577726382</v>
      </c>
      <c r="BC10" s="218">
        <f t="shared" si="10"/>
        <v>3826.0819899641974</v>
      </c>
      <c r="BD10" s="218">
        <f t="shared" si="6"/>
        <v>2583.537374574008</v>
      </c>
      <c r="BE10" s="218">
        <f t="shared" si="7"/>
        <v>33087.684578402099</v>
      </c>
      <c r="BF10" s="218">
        <f t="shared" si="8"/>
        <v>53391.351919799235</v>
      </c>
      <c r="FH10" s="163" t="s">
        <v>331</v>
      </c>
      <c r="FI10" s="163" t="s">
        <v>332</v>
      </c>
      <c r="FS10" s="399" t="s">
        <v>306</v>
      </c>
      <c r="FT10" s="399" t="s">
        <v>319</v>
      </c>
      <c r="FU10" s="308"/>
      <c r="GY10" s="304"/>
      <c r="HA10" s="110" t="s">
        <v>269</v>
      </c>
      <c r="HB10" s="110" t="s">
        <v>270</v>
      </c>
      <c r="HC10" s="110"/>
    </row>
    <row r="11" spans="1:283" ht="27" customHeight="1">
      <c r="A11" s="231">
        <v>1005</v>
      </c>
      <c r="B11" s="232" t="str">
        <f>IF('1'!$A$1=1,D11,F11)</f>
        <v xml:space="preserve">maize </v>
      </c>
      <c r="C11" s="356">
        <v>1005</v>
      </c>
      <c r="D11" s="419" t="s">
        <v>190</v>
      </c>
      <c r="E11" s="356">
        <v>1005</v>
      </c>
      <c r="F11" s="418" t="s">
        <v>276</v>
      </c>
      <c r="G11" s="439">
        <v>7939.26039241323</v>
      </c>
      <c r="H11" s="223">
        <v>5241.9961323900498</v>
      </c>
      <c r="I11" s="223">
        <v>1671.202820581886</v>
      </c>
      <c r="J11" s="223">
        <v>12853.33907862233</v>
      </c>
      <c r="K11" s="223">
        <v>11311.82470614526</v>
      </c>
      <c r="L11" s="223">
        <v>4627.5244867441988</v>
      </c>
      <c r="M11" s="223">
        <v>1679.9864930691801</v>
      </c>
      <c r="N11" s="223">
        <v>8054.23562946727</v>
      </c>
      <c r="O11" s="223">
        <v>12724.542244300392</v>
      </c>
      <c r="P11" s="223">
        <v>12495.78088559742</v>
      </c>
      <c r="Q11" s="223">
        <v>3303.1052775749163</v>
      </c>
      <c r="R11" s="223">
        <v>8252.133420825412</v>
      </c>
      <c r="S11" s="223">
        <v>11939.426043444289</v>
      </c>
      <c r="T11" s="223">
        <v>8997.1768609296705</v>
      </c>
      <c r="U11" s="223">
        <v>5645.7110491087396</v>
      </c>
      <c r="V11" s="223">
        <v>23783.424046553271</v>
      </c>
      <c r="W11" s="227">
        <v>23291.12723885151</v>
      </c>
      <c r="X11" s="227">
        <v>15295.773644936369</v>
      </c>
      <c r="Y11" s="227">
        <v>4490.9036583642637</v>
      </c>
      <c r="Z11" s="227">
        <v>16378.9020576193</v>
      </c>
      <c r="AA11" s="227">
        <v>14678.73952118819</v>
      </c>
      <c r="AB11" s="227">
        <v>10032.113659317169</v>
      </c>
      <c r="AC11" s="227">
        <v>580.71010191271296</v>
      </c>
      <c r="AD11" s="227">
        <v>14119.515315273871</v>
      </c>
      <c r="AE11" s="227">
        <v>13547.906216634101</v>
      </c>
      <c r="AF11" s="227">
        <v>12933.318563062072</v>
      </c>
      <c r="AG11" s="227">
        <v>4140.5132506154878</v>
      </c>
      <c r="AH11" s="227">
        <v>17824.093140087629</v>
      </c>
      <c r="AI11" s="227">
        <v>23286.142854557373</v>
      </c>
      <c r="AJ11" s="227">
        <v>21749.97557616085</v>
      </c>
      <c r="AK11" s="227">
        <v>28483.247513827209</v>
      </c>
      <c r="AL11" s="227">
        <v>41018.959011086597</v>
      </c>
      <c r="AM11" s="227">
        <v>46111.447337871003</v>
      </c>
      <c r="AN11" s="227">
        <v>24160.69905058527</v>
      </c>
      <c r="AO11" s="227">
        <v>11098.818127260869</v>
      </c>
      <c r="AP11" s="227">
        <v>25974.625115320679</v>
      </c>
      <c r="AQ11" s="227">
        <v>25995.946505627173</v>
      </c>
      <c r="AR11" s="227">
        <v>29623.54901372685</v>
      </c>
      <c r="AS11" s="227">
        <v>13377.41417167922</v>
      </c>
      <c r="AT11" s="227">
        <v>30942.320934119431</v>
      </c>
      <c r="AU11" s="227">
        <f t="shared" si="0"/>
        <v>107345.58963103782</v>
      </c>
      <c r="AV11" s="227">
        <f t="shared" si="1"/>
        <v>99939.230625152675</v>
      </c>
      <c r="AW11" s="227"/>
      <c r="AX11" s="227">
        <f t="shared" si="2"/>
        <v>27705.798424007495</v>
      </c>
      <c r="AY11" s="227">
        <f t="shared" si="3"/>
        <v>25673.571315425907</v>
      </c>
      <c r="AZ11" s="227">
        <f t="shared" si="4"/>
        <v>36775.561828298145</v>
      </c>
      <c r="BA11" s="227">
        <f t="shared" si="5"/>
        <v>50365.73800003597</v>
      </c>
      <c r="BB11" s="218">
        <f t="shared" si="9"/>
        <v>59456.706599771445</v>
      </c>
      <c r="BC11" s="218">
        <f t="shared" si="10"/>
        <v>39411.078597691943</v>
      </c>
      <c r="BD11" s="218">
        <f t="shared" si="6"/>
        <v>48445.831170399295</v>
      </c>
      <c r="BE11" s="218">
        <f t="shared" si="7"/>
        <v>114538.32495563204</v>
      </c>
      <c r="BF11" s="218">
        <f t="shared" si="8"/>
        <v>107345.58963103782</v>
      </c>
      <c r="FH11" s="163" t="s">
        <v>334</v>
      </c>
      <c r="FI11" s="163" t="s">
        <v>335</v>
      </c>
      <c r="FS11" s="405" t="s">
        <v>307</v>
      </c>
      <c r="FT11" s="405" t="s">
        <v>320</v>
      </c>
      <c r="FU11" s="308"/>
      <c r="GY11" s="304"/>
      <c r="HA11" s="110" t="s">
        <v>181</v>
      </c>
      <c r="HB11" s="110" t="s">
        <v>182</v>
      </c>
      <c r="HC11" s="110"/>
      <c r="JS11" s="120" t="s">
        <v>228</v>
      </c>
      <c r="JT11" s="135" t="s">
        <v>229</v>
      </c>
    </row>
    <row r="12" spans="1:283" ht="24.75" customHeight="1">
      <c r="A12" s="270">
        <v>12</v>
      </c>
      <c r="B12" s="217" t="str">
        <f>IF('1'!A1=1,D12,F12)</f>
        <v>oil seed and oleaginous fruits</v>
      </c>
      <c r="C12" s="349">
        <v>12</v>
      </c>
      <c r="D12" s="353" t="s">
        <v>38</v>
      </c>
      <c r="E12" s="349">
        <v>12</v>
      </c>
      <c r="F12" s="353" t="s">
        <v>115</v>
      </c>
      <c r="G12" s="439">
        <v>1823.1329903934741</v>
      </c>
      <c r="H12" s="223">
        <v>666.31535082428093</v>
      </c>
      <c r="I12" s="223">
        <v>7209.5655858597529</v>
      </c>
      <c r="J12" s="223">
        <v>4320.6469319398257</v>
      </c>
      <c r="K12" s="223">
        <v>1118.4867680553589</v>
      </c>
      <c r="L12" s="223">
        <v>1393.2188917764558</v>
      </c>
      <c r="M12" s="223">
        <v>7257.0891561005101</v>
      </c>
      <c r="N12" s="223">
        <v>5815.4492135599603</v>
      </c>
      <c r="O12" s="223">
        <v>2867.4947100434274</v>
      </c>
      <c r="P12" s="223">
        <v>2943.739719415943</v>
      </c>
      <c r="Q12" s="223">
        <v>11861.911349639231</v>
      </c>
      <c r="R12" s="223">
        <v>11323.429877628361</v>
      </c>
      <c r="S12" s="223">
        <v>4699.2417784951404</v>
      </c>
      <c r="T12" s="223">
        <v>1684.9275283623751</v>
      </c>
      <c r="U12" s="223">
        <v>15615.50511469388</v>
      </c>
      <c r="V12" s="223">
        <v>10072.834491043739</v>
      </c>
      <c r="W12" s="227">
        <v>3936.032762607992</v>
      </c>
      <c r="X12" s="227">
        <v>1407.030270428533</v>
      </c>
      <c r="Y12" s="227">
        <v>21698.170185233688</v>
      </c>
      <c r="Z12" s="227">
        <v>11463.617688486171</v>
      </c>
      <c r="AA12" s="227">
        <v>2244.3579071787049</v>
      </c>
      <c r="AB12" s="227">
        <v>1468.348404787992</v>
      </c>
      <c r="AC12" s="227">
        <v>16448.594753856742</v>
      </c>
      <c r="AD12" s="227">
        <v>11441.34081956734</v>
      </c>
      <c r="AE12" s="227">
        <v>1978.7141023272302</v>
      </c>
      <c r="AF12" s="227">
        <v>2431.2643183846121</v>
      </c>
      <c r="AG12" s="227">
        <v>19468.367009680143</v>
      </c>
      <c r="AH12" s="227">
        <v>15711.903004599009</v>
      </c>
      <c r="AI12" s="227">
        <v>3936.0602166212198</v>
      </c>
      <c r="AJ12" s="227">
        <v>15342.21630063771</v>
      </c>
      <c r="AK12" s="227">
        <v>39698.766030361236</v>
      </c>
      <c r="AL12" s="227">
        <v>41381.866335045037</v>
      </c>
      <c r="AM12" s="227">
        <v>21515.503967671681</v>
      </c>
      <c r="AN12" s="227">
        <v>5507.0609627875701</v>
      </c>
      <c r="AO12" s="227">
        <v>21490.814383735822</v>
      </c>
      <c r="AP12" s="227">
        <v>22529.674246162329</v>
      </c>
      <c r="AQ12" s="227">
        <v>17685.503261353711</v>
      </c>
      <c r="AR12" s="227">
        <v>10313.460030135109</v>
      </c>
      <c r="AS12" s="227">
        <v>39397.175226210689</v>
      </c>
      <c r="AT12" s="227">
        <v>30140.122039792499</v>
      </c>
      <c r="AU12" s="227">
        <f t="shared" si="0"/>
        <v>71043.053560357395</v>
      </c>
      <c r="AV12" s="227">
        <f t="shared" si="1"/>
        <v>97536.260557492002</v>
      </c>
      <c r="AW12" s="227"/>
      <c r="AX12" s="227">
        <f t="shared" si="2"/>
        <v>14019.660859017333</v>
      </c>
      <c r="AY12" s="227">
        <f t="shared" si="3"/>
        <v>15584.244029492285</v>
      </c>
      <c r="AZ12" s="227">
        <f t="shared" si="4"/>
        <v>28996.575656726964</v>
      </c>
      <c r="BA12" s="227">
        <f t="shared" si="5"/>
        <v>32072.508912595134</v>
      </c>
      <c r="BB12" s="218">
        <f t="shared" si="9"/>
        <v>38504.850906756386</v>
      </c>
      <c r="BC12" s="218">
        <f t="shared" si="10"/>
        <v>31602.641885390778</v>
      </c>
      <c r="BD12" s="218">
        <f t="shared" si="6"/>
        <v>39590.248434990994</v>
      </c>
      <c r="BE12" s="218">
        <f t="shared" si="7"/>
        <v>100358.9088826652</v>
      </c>
      <c r="BF12" s="218">
        <f t="shared" si="8"/>
        <v>71043.053560357395</v>
      </c>
      <c r="FH12" s="163" t="s">
        <v>333</v>
      </c>
      <c r="FI12" s="163" t="s">
        <v>336</v>
      </c>
      <c r="FS12" s="308" t="s">
        <v>308</v>
      </c>
      <c r="FT12" s="308" t="s">
        <v>321</v>
      </c>
      <c r="FU12" s="308"/>
      <c r="GY12" s="304"/>
      <c r="JS12" s="120" t="s">
        <v>232</v>
      </c>
      <c r="JT12" s="135" t="s">
        <v>233</v>
      </c>
    </row>
    <row r="13" spans="1:283" ht="25.2" customHeight="1">
      <c r="A13" s="231">
        <v>1201</v>
      </c>
      <c r="B13" s="217" t="str">
        <f>IF('1'!$A$1=1,D13,F13)</f>
        <v>soya beans</v>
      </c>
      <c r="C13" s="356">
        <v>1201</v>
      </c>
      <c r="D13" s="354" t="s">
        <v>191</v>
      </c>
      <c r="E13" s="356">
        <v>1201</v>
      </c>
      <c r="F13" s="353" t="s">
        <v>208</v>
      </c>
      <c r="G13" s="439">
        <v>1092.7783520849239</v>
      </c>
      <c r="H13" s="223">
        <v>291.34930286385207</v>
      </c>
      <c r="I13" s="223">
        <v>97.076946147086232</v>
      </c>
      <c r="J13" s="223">
        <v>1310.2024740063109</v>
      </c>
      <c r="K13" s="223">
        <v>528.91720811308801</v>
      </c>
      <c r="L13" s="223">
        <v>555.71664569719701</v>
      </c>
      <c r="M13" s="223">
        <v>618.07779792760721</v>
      </c>
      <c r="N13" s="223">
        <v>1930.743059002717</v>
      </c>
      <c r="O13" s="223">
        <v>1924.5996144102978</v>
      </c>
      <c r="P13" s="223">
        <v>1839.7568089320712</v>
      </c>
      <c r="Q13" s="223">
        <v>527.44491097781997</v>
      </c>
      <c r="R13" s="223">
        <v>4017.0493988377448</v>
      </c>
      <c r="S13" s="223">
        <v>3251.2548190936691</v>
      </c>
      <c r="T13" s="223">
        <v>1171.2711645289289</v>
      </c>
      <c r="U13" s="223">
        <v>104.42664470637153</v>
      </c>
      <c r="V13" s="223">
        <v>908.02408173250069</v>
      </c>
      <c r="W13" s="227">
        <v>1716.4120249628581</v>
      </c>
      <c r="X13" s="227">
        <v>897.32947170646196</v>
      </c>
      <c r="Y13" s="227">
        <v>1138.5970269189199</v>
      </c>
      <c r="Z13" s="227">
        <v>2585.8408523135222</v>
      </c>
      <c r="AA13" s="227">
        <v>1761.3042324647738</v>
      </c>
      <c r="AB13" s="227">
        <v>1054.5860876969671</v>
      </c>
      <c r="AC13" s="227">
        <v>176.45534777278129</v>
      </c>
      <c r="AD13" s="227">
        <v>2324.2380587794109</v>
      </c>
      <c r="AE13" s="227">
        <v>1197.5397112025951</v>
      </c>
      <c r="AF13" s="227">
        <v>2033.8964113455263</v>
      </c>
      <c r="AG13" s="227">
        <v>220.16007677376803</v>
      </c>
      <c r="AH13" s="227">
        <v>3119.3216557226388</v>
      </c>
      <c r="AI13" s="227">
        <v>2550.4395836310541</v>
      </c>
      <c r="AJ13" s="227">
        <v>1878.324228670084</v>
      </c>
      <c r="AK13" s="227">
        <v>3554.0731609337163</v>
      </c>
      <c r="AL13" s="227">
        <v>7769.8016948200493</v>
      </c>
      <c r="AM13" s="227">
        <v>8953.3321142243913</v>
      </c>
      <c r="AN13" s="227">
        <v>4114.1759867307501</v>
      </c>
      <c r="AO13" s="227">
        <v>1615.7123568299439</v>
      </c>
      <c r="AP13" s="227">
        <v>6159.50761464064</v>
      </c>
      <c r="AQ13" s="227">
        <v>4350.8360120427405</v>
      </c>
      <c r="AR13" s="227">
        <v>3698.315957430797</v>
      </c>
      <c r="AS13" s="227">
        <v>3612.1542865761749</v>
      </c>
      <c r="AT13" s="227">
        <v>11479.96984801432</v>
      </c>
      <c r="AU13" s="227">
        <f t="shared" si="0"/>
        <v>20842.728072425725</v>
      </c>
      <c r="AV13" s="227">
        <f t="shared" si="1"/>
        <v>23141.276104064033</v>
      </c>
      <c r="AW13" s="227"/>
      <c r="AX13" s="227">
        <f t="shared" si="2"/>
        <v>2791.4070751021727</v>
      </c>
      <c r="AY13" s="227">
        <f t="shared" si="3"/>
        <v>3633.4547107406092</v>
      </c>
      <c r="AZ13" s="227">
        <f t="shared" si="4"/>
        <v>8308.8507331579349</v>
      </c>
      <c r="BA13" s="227">
        <f t="shared" si="5"/>
        <v>5434.9767100614699</v>
      </c>
      <c r="BB13" s="218">
        <f t="shared" si="9"/>
        <v>6338.1793759017619</v>
      </c>
      <c r="BC13" s="218">
        <f t="shared" si="10"/>
        <v>5316.5837267139332</v>
      </c>
      <c r="BD13" s="218">
        <f t="shared" si="6"/>
        <v>6570.9178550445286</v>
      </c>
      <c r="BE13" s="218">
        <f t="shared" si="7"/>
        <v>15752.638668054904</v>
      </c>
      <c r="BF13" s="218">
        <f t="shared" si="8"/>
        <v>20842.728072425725</v>
      </c>
      <c r="FH13" s="163" t="s">
        <v>307</v>
      </c>
      <c r="FI13" s="163" t="s">
        <v>320</v>
      </c>
      <c r="FS13" s="308" t="s">
        <v>294</v>
      </c>
      <c r="FT13" s="308" t="s">
        <v>296</v>
      </c>
      <c r="FU13" s="308"/>
      <c r="GY13" s="304"/>
      <c r="HA13" s="110" t="s">
        <v>253</v>
      </c>
      <c r="HB13" s="110" t="s">
        <v>254</v>
      </c>
      <c r="HC13" s="110"/>
      <c r="HE13" s="282" t="s">
        <v>258</v>
      </c>
      <c r="HF13" s="282" t="s">
        <v>260</v>
      </c>
      <c r="HG13" s="315" t="s">
        <v>259</v>
      </c>
      <c r="HH13" s="282" t="s">
        <v>261</v>
      </c>
    </row>
    <row r="14" spans="1:283" ht="25.5" customHeight="1">
      <c r="A14" s="231">
        <v>1205</v>
      </c>
      <c r="B14" s="217" t="str">
        <f>IF('1'!$A$1=1,D14,F14)</f>
        <v>rape or colza seeds</v>
      </c>
      <c r="C14" s="356">
        <v>1205</v>
      </c>
      <c r="D14" s="354" t="s">
        <v>192</v>
      </c>
      <c r="E14" s="356">
        <v>1205</v>
      </c>
      <c r="F14" s="353" t="s">
        <v>209</v>
      </c>
      <c r="G14" s="439">
        <v>502.32610500594831</v>
      </c>
      <c r="H14" s="223">
        <v>14.19015000190859</v>
      </c>
      <c r="I14" s="223">
        <v>6846.8338028339458</v>
      </c>
      <c r="J14" s="223">
        <v>2379.0075410028458</v>
      </c>
      <c r="K14" s="223">
        <v>218.26964270590759</v>
      </c>
      <c r="L14" s="223">
        <v>392.68991481006839</v>
      </c>
      <c r="M14" s="223">
        <v>6331.7825780075391</v>
      </c>
      <c r="N14" s="223">
        <v>2386.6691620524812</v>
      </c>
      <c r="O14" s="223">
        <v>489.75989826842311</v>
      </c>
      <c r="P14" s="223">
        <v>693.69055513268461</v>
      </c>
      <c r="Q14" s="223">
        <v>10956.824416987565</v>
      </c>
      <c r="R14" s="223">
        <v>6754.90828886501</v>
      </c>
      <c r="S14" s="223">
        <v>975.29150750953875</v>
      </c>
      <c r="T14" s="223">
        <v>180.40595908066919</v>
      </c>
      <c r="U14" s="223">
        <v>15046.801680893459</v>
      </c>
      <c r="V14" s="223">
        <v>8548.6744367394895</v>
      </c>
      <c r="W14" s="227">
        <v>1818.7400305096521</v>
      </c>
      <c r="X14" s="223">
        <v>114.7378793583563</v>
      </c>
      <c r="Y14" s="227">
        <v>20156.547339365108</v>
      </c>
      <c r="Z14" s="227">
        <v>8288.1982650275586</v>
      </c>
      <c r="AA14" s="223">
        <v>30.645274357865674</v>
      </c>
      <c r="AB14" s="223">
        <v>60.756249440858255</v>
      </c>
      <c r="AC14" s="227">
        <v>15800.41088671354</v>
      </c>
      <c r="AD14" s="227">
        <v>7512.3697681652702</v>
      </c>
      <c r="AE14" s="223">
        <v>269.84549288772979</v>
      </c>
      <c r="AF14" s="223">
        <v>10.97297700518353</v>
      </c>
      <c r="AG14" s="227">
        <v>18709.966604457717</v>
      </c>
      <c r="AH14" s="227">
        <v>11607.845415526761</v>
      </c>
      <c r="AI14" s="223">
        <v>284.21490584714269</v>
      </c>
      <c r="AJ14" s="223">
        <v>592.40083574112202</v>
      </c>
      <c r="AK14" s="227">
        <v>27202.80559404747</v>
      </c>
      <c r="AL14" s="227">
        <v>21553.860830721431</v>
      </c>
      <c r="AM14" s="227">
        <v>5764.5419220413796</v>
      </c>
      <c r="AN14" s="227">
        <v>276.82570367443799</v>
      </c>
      <c r="AO14" s="227">
        <v>19165.000390060399</v>
      </c>
      <c r="AP14" s="227">
        <v>14155.824987686679</v>
      </c>
      <c r="AQ14" s="227">
        <v>11054.30817979054</v>
      </c>
      <c r="AR14" s="227">
        <v>4928.4857475339304</v>
      </c>
      <c r="AS14" s="227">
        <v>34392.743606008167</v>
      </c>
      <c r="AT14" s="227">
        <v>17070.249960817739</v>
      </c>
      <c r="AU14" s="227">
        <f t="shared" si="0"/>
        <v>39362.193003462897</v>
      </c>
      <c r="AV14" s="227">
        <f t="shared" si="1"/>
        <v>67445.787494150369</v>
      </c>
      <c r="AW14" s="227"/>
      <c r="AX14" s="227">
        <f t="shared" si="2"/>
        <v>9742.3575988446482</v>
      </c>
      <c r="AY14" s="227">
        <f t="shared" si="3"/>
        <v>9329.4112975759963</v>
      </c>
      <c r="AZ14" s="227">
        <f t="shared" si="4"/>
        <v>18895.183159253684</v>
      </c>
      <c r="BA14" s="227">
        <f t="shared" si="5"/>
        <v>24751.173584223157</v>
      </c>
      <c r="BB14" s="218">
        <f t="shared" si="9"/>
        <v>30378.223514260673</v>
      </c>
      <c r="BC14" s="218">
        <f t="shared" si="10"/>
        <v>23404.182178677533</v>
      </c>
      <c r="BD14" s="218">
        <f t="shared" si="6"/>
        <v>30598.630489877392</v>
      </c>
      <c r="BE14" s="218">
        <f t="shared" si="7"/>
        <v>49633.282166357167</v>
      </c>
      <c r="BF14" s="218">
        <f t="shared" si="8"/>
        <v>39362.193003462897</v>
      </c>
      <c r="FS14" s="308" t="s">
        <v>309</v>
      </c>
      <c r="FT14" s="308" t="s">
        <v>322</v>
      </c>
      <c r="FU14" s="308"/>
      <c r="GY14" s="304"/>
      <c r="HA14" s="110" t="s">
        <v>267</v>
      </c>
      <c r="HB14" s="110" t="s">
        <v>268</v>
      </c>
      <c r="HC14" s="110"/>
      <c r="HE14" s="282" t="s">
        <v>262</v>
      </c>
      <c r="HF14" s="282" t="s">
        <v>264</v>
      </c>
      <c r="HG14" s="282" t="s">
        <v>263</v>
      </c>
      <c r="HH14" s="282" t="s">
        <v>265</v>
      </c>
      <c r="JP14" s="282" t="s">
        <v>219</v>
      </c>
      <c r="JQ14" s="282" t="s">
        <v>222</v>
      </c>
      <c r="JV14" s="120" t="s">
        <v>247</v>
      </c>
      <c r="JW14" s="135" t="s">
        <v>248</v>
      </c>
    </row>
    <row r="15" spans="1:283" ht="30" customHeight="1">
      <c r="A15" s="231">
        <v>1206</v>
      </c>
      <c r="B15" s="217" t="str">
        <f>IF('1'!$A$1=1,D15,F15)</f>
        <v>sunflower seeds, chopped or whole</v>
      </c>
      <c r="C15" s="354">
        <v>1206</v>
      </c>
      <c r="D15" s="354" t="s">
        <v>239</v>
      </c>
      <c r="E15" s="356">
        <v>1206</v>
      </c>
      <c r="F15" s="354" t="s">
        <v>240</v>
      </c>
      <c r="G15" s="439">
        <v>19.339717253310489</v>
      </c>
      <c r="H15" s="223">
        <v>180.06009585974988</v>
      </c>
      <c r="I15" s="223">
        <v>9.9040301681558294</v>
      </c>
      <c r="J15" s="223">
        <v>133.38866692964308</v>
      </c>
      <c r="K15" s="223">
        <v>115.70097078970394</v>
      </c>
      <c r="L15" s="223">
        <v>256.51560783315358</v>
      </c>
      <c r="M15" s="223">
        <v>33.239154406754231</v>
      </c>
      <c r="N15" s="223">
        <v>910.23426343534675</v>
      </c>
      <c r="O15" s="223">
        <v>95.114771508985797</v>
      </c>
      <c r="P15" s="223">
        <v>193.92950187016092</v>
      </c>
      <c r="Q15" s="223">
        <v>48.653245930092297</v>
      </c>
      <c r="R15" s="223">
        <v>122.9292664588297</v>
      </c>
      <c r="S15" s="223">
        <v>68.482376926379928</v>
      </c>
      <c r="T15" s="223">
        <v>110.84436569243141</v>
      </c>
      <c r="U15" s="223">
        <v>97.565276794112492</v>
      </c>
      <c r="V15" s="223">
        <v>101.18465319664489</v>
      </c>
      <c r="W15" s="223">
        <v>68.035229318977798</v>
      </c>
      <c r="X15" s="223">
        <v>123.40020190698561</v>
      </c>
      <c r="Y15" s="223">
        <v>65.475037330877399</v>
      </c>
      <c r="Z15" s="223">
        <v>111.91425737726479</v>
      </c>
      <c r="AA15" s="223">
        <v>78.021686244034896</v>
      </c>
      <c r="AB15" s="223">
        <v>74.900852450946189</v>
      </c>
      <c r="AC15" s="223">
        <v>125.02876059752131</v>
      </c>
      <c r="AD15" s="227">
        <v>1050.4973350978191</v>
      </c>
      <c r="AE15" s="223">
        <v>76.147563815825208</v>
      </c>
      <c r="AF15" s="223">
        <v>103.38467749734811</v>
      </c>
      <c r="AG15" s="223">
        <v>51.543918945704853</v>
      </c>
      <c r="AH15" s="223">
        <v>179.71385914773958</v>
      </c>
      <c r="AI15" s="223">
        <v>479.74436324452751</v>
      </c>
      <c r="AJ15" s="227">
        <v>12368.44889924603</v>
      </c>
      <c r="AK15" s="227">
        <v>8316.8246923469396</v>
      </c>
      <c r="AL15" s="227">
        <v>11234.60930540385</v>
      </c>
      <c r="AM15" s="227">
        <v>6171.0922395059297</v>
      </c>
      <c r="AN15" s="223">
        <v>755.73502268099799</v>
      </c>
      <c r="AO15" s="223">
        <v>153.67150701289398</v>
      </c>
      <c r="AP15" s="223">
        <v>1051.6127731344779</v>
      </c>
      <c r="AQ15" s="223">
        <v>1120.2810843924221</v>
      </c>
      <c r="AR15" s="223">
        <v>626.25909126728868</v>
      </c>
      <c r="AS15" s="223">
        <v>101.6793827557477</v>
      </c>
      <c r="AT15" s="223">
        <v>214.44189232521782</v>
      </c>
      <c r="AU15" s="227">
        <f t="shared" si="0"/>
        <v>8132.111542334299</v>
      </c>
      <c r="AV15" s="227">
        <f t="shared" si="1"/>
        <v>2062.6614507406762</v>
      </c>
      <c r="AW15" s="227"/>
      <c r="AX15" s="227">
        <f t="shared" si="2"/>
        <v>342.69251021085927</v>
      </c>
      <c r="AY15" s="227">
        <f t="shared" si="3"/>
        <v>1315.6899964649585</v>
      </c>
      <c r="AZ15" s="227">
        <f t="shared" si="4"/>
        <v>460.62678576806871</v>
      </c>
      <c r="BA15" s="227">
        <f t="shared" si="5"/>
        <v>378.07667260956873</v>
      </c>
      <c r="BB15" s="218">
        <f t="shared" si="9"/>
        <v>368.82472593410557</v>
      </c>
      <c r="BC15" s="218">
        <f t="shared" si="10"/>
        <v>1328.4486343903216</v>
      </c>
      <c r="BD15" s="218">
        <f t="shared" si="6"/>
        <v>410.79001940661772</v>
      </c>
      <c r="BE15" s="218">
        <f t="shared" si="7"/>
        <v>32399.627260241348</v>
      </c>
      <c r="BF15" s="218">
        <f t="shared" si="8"/>
        <v>8132.111542334299</v>
      </c>
      <c r="FS15" s="308" t="s">
        <v>310</v>
      </c>
      <c r="FT15" s="308" t="s">
        <v>323</v>
      </c>
      <c r="FU15" s="308"/>
      <c r="HA15" s="110" t="s">
        <v>255</v>
      </c>
      <c r="HB15" s="110" t="s">
        <v>256</v>
      </c>
      <c r="HC15" s="110"/>
      <c r="JP15" s="282"/>
      <c r="JQ15" s="282"/>
      <c r="JS15" s="120" t="s">
        <v>216</v>
      </c>
      <c r="JT15" s="135" t="s">
        <v>217</v>
      </c>
    </row>
    <row r="16" spans="1:283" ht="28.95" customHeight="1">
      <c r="A16" s="270">
        <v>15</v>
      </c>
      <c r="B16" s="217" t="str">
        <f>IF('1'!A1=1,D16,F16)</f>
        <v>animal or vegetable fats and oils</v>
      </c>
      <c r="C16" s="349">
        <v>15</v>
      </c>
      <c r="D16" s="353" t="s">
        <v>56</v>
      </c>
      <c r="E16" s="349">
        <v>15</v>
      </c>
      <c r="F16" s="353" t="s">
        <v>116</v>
      </c>
      <c r="G16" s="439">
        <v>2698.7917746921221</v>
      </c>
      <c r="H16" s="223">
        <v>1863.636244304352</v>
      </c>
      <c r="I16" s="223">
        <v>3064.0212251000912</v>
      </c>
      <c r="J16" s="223">
        <v>6104.7976746240402</v>
      </c>
      <c r="K16" s="223">
        <v>8309.7933011177902</v>
      </c>
      <c r="L16" s="223">
        <v>9187.7463217000404</v>
      </c>
      <c r="M16" s="223">
        <v>4618.7441330936799</v>
      </c>
      <c r="N16" s="223">
        <v>7213.8874053439195</v>
      </c>
      <c r="O16" s="223">
        <v>8332.4052031708798</v>
      </c>
      <c r="P16" s="223">
        <v>11270.98313117271</v>
      </c>
      <c r="Q16" s="223">
        <v>8657.0645903182904</v>
      </c>
      <c r="R16" s="223">
        <v>8582.8909015368008</v>
      </c>
      <c r="S16" s="223">
        <v>7737.6080170852401</v>
      </c>
      <c r="T16" s="223">
        <v>6573.9812808562301</v>
      </c>
      <c r="U16" s="223">
        <v>5028.3676277776003</v>
      </c>
      <c r="V16" s="223">
        <v>9490.9539549040492</v>
      </c>
      <c r="W16" s="227">
        <v>8709.0060174724604</v>
      </c>
      <c r="X16" s="227">
        <v>9857.3732768920108</v>
      </c>
      <c r="Y16" s="227">
        <v>8435.0560182865793</v>
      </c>
      <c r="Z16" s="227">
        <v>10709.75253625802</v>
      </c>
      <c r="AA16" s="227">
        <v>11818.756675390319</v>
      </c>
      <c r="AB16" s="227">
        <v>11885.76195392736</v>
      </c>
      <c r="AC16" s="227">
        <v>9713.3032192379687</v>
      </c>
      <c r="AD16" s="227">
        <v>13538.84940705878</v>
      </c>
      <c r="AE16" s="227">
        <v>12835.544936186812</v>
      </c>
      <c r="AF16" s="227">
        <v>13398.632408005609</v>
      </c>
      <c r="AG16" s="227">
        <v>15009.979485897889</v>
      </c>
      <c r="AH16" s="227">
        <v>22973.882915071052</v>
      </c>
      <c r="AI16" s="227">
        <v>18670.511858675818</v>
      </c>
      <c r="AJ16" s="227">
        <v>22358.816644998518</v>
      </c>
      <c r="AK16" s="227">
        <v>27862.70249054653</v>
      </c>
      <c r="AL16" s="227">
        <v>30577.586002095959</v>
      </c>
      <c r="AM16" s="227">
        <v>21676.1047325369</v>
      </c>
      <c r="AN16" s="227">
        <v>22731.253064341377</v>
      </c>
      <c r="AO16" s="227">
        <v>31478.863237662845</v>
      </c>
      <c r="AP16" s="227">
        <v>33186.301972598754</v>
      </c>
      <c r="AQ16" s="227">
        <v>36383.618819359501</v>
      </c>
      <c r="AR16" s="227">
        <v>35873.3677079197</v>
      </c>
      <c r="AS16" s="227">
        <v>26395.60938906073</v>
      </c>
      <c r="AT16" s="227">
        <v>36392.036087535198</v>
      </c>
      <c r="AU16" s="227">
        <f t="shared" si="0"/>
        <v>109072.52300713987</v>
      </c>
      <c r="AV16" s="227">
        <f t="shared" si="1"/>
        <v>135044.63200387513</v>
      </c>
      <c r="AW16" s="227"/>
      <c r="AX16" s="227">
        <f t="shared" si="2"/>
        <v>13731.246918720604</v>
      </c>
      <c r="AY16" s="227">
        <f t="shared" si="3"/>
        <v>29330.171161255428</v>
      </c>
      <c r="AZ16" s="227">
        <f t="shared" si="4"/>
        <v>36843.343826198674</v>
      </c>
      <c r="BA16" s="227">
        <f t="shared" si="5"/>
        <v>28830.91088062312</v>
      </c>
      <c r="BB16" s="218">
        <f t="shared" si="9"/>
        <v>37711.187848909074</v>
      </c>
      <c r="BC16" s="218">
        <f t="shared" si="10"/>
        <v>46956.671255614434</v>
      </c>
      <c r="BD16" s="218">
        <f t="shared" si="6"/>
        <v>64218.039745161368</v>
      </c>
      <c r="BE16" s="218">
        <f t="shared" si="7"/>
        <v>99469.616996316821</v>
      </c>
      <c r="BF16" s="218">
        <f t="shared" si="8"/>
        <v>109072.52300713987</v>
      </c>
      <c r="FS16" s="308" t="s">
        <v>311</v>
      </c>
      <c r="FT16" s="308" t="s">
        <v>324</v>
      </c>
      <c r="FU16" s="308"/>
      <c r="JS16" s="120" t="s">
        <v>69</v>
      </c>
      <c r="JT16" s="135" t="s">
        <v>266</v>
      </c>
    </row>
    <row r="17" spans="1:280" ht="22.2" customHeight="1">
      <c r="A17" s="231">
        <v>1512</v>
      </c>
      <c r="B17" s="217" t="str">
        <f>IF('1'!$A$1=1,D17,F17)</f>
        <v>sunflower oil</v>
      </c>
      <c r="C17" s="356">
        <v>1512</v>
      </c>
      <c r="D17" s="354" t="s">
        <v>193</v>
      </c>
      <c r="E17" s="356">
        <v>1512</v>
      </c>
      <c r="F17" s="353" t="s">
        <v>210</v>
      </c>
      <c r="G17" s="439">
        <v>2324.6677866257987</v>
      </c>
      <c r="H17" s="223">
        <v>1635.0907028562731</v>
      </c>
      <c r="I17" s="223">
        <v>2172.1469435435952</v>
      </c>
      <c r="J17" s="223">
        <v>5233.7583511540133</v>
      </c>
      <c r="K17" s="223">
        <v>7798.5717932777006</v>
      </c>
      <c r="L17" s="223">
        <v>8728.5103846500006</v>
      </c>
      <c r="M17" s="223">
        <v>3447.1226583630819</v>
      </c>
      <c r="N17" s="223">
        <v>6103.1846678750999</v>
      </c>
      <c r="O17" s="223">
        <v>7334.4210246947096</v>
      </c>
      <c r="P17" s="223">
        <v>10690.98299963265</v>
      </c>
      <c r="Q17" s="223">
        <v>7296.7913240153193</v>
      </c>
      <c r="R17" s="223">
        <v>7813.4728432420798</v>
      </c>
      <c r="S17" s="223">
        <v>7210.4566983224004</v>
      </c>
      <c r="T17" s="223">
        <v>6115.7837411213695</v>
      </c>
      <c r="U17" s="223">
        <v>3104.6709968308651</v>
      </c>
      <c r="V17" s="223">
        <v>8651.1648105063105</v>
      </c>
      <c r="W17" s="227">
        <v>8139.4223104411194</v>
      </c>
      <c r="X17" s="227">
        <v>9034.3328952137999</v>
      </c>
      <c r="Y17" s="227">
        <v>6743.0577809536562</v>
      </c>
      <c r="Z17" s="227">
        <v>9655.2295713229396</v>
      </c>
      <c r="AA17" s="227">
        <v>10986.930538421409</v>
      </c>
      <c r="AB17" s="227">
        <v>11019.977442072799</v>
      </c>
      <c r="AC17" s="227">
        <v>7458.8671813495903</v>
      </c>
      <c r="AD17" s="227">
        <v>11849.70365809396</v>
      </c>
      <c r="AE17" s="227">
        <v>11461.09378611132</v>
      </c>
      <c r="AF17" s="227">
        <v>11412.66632095251</v>
      </c>
      <c r="AG17" s="227">
        <v>10262.94111682993</v>
      </c>
      <c r="AH17" s="227">
        <v>18879.147353118471</v>
      </c>
      <c r="AI17" s="227">
        <v>16483.188001703031</v>
      </c>
      <c r="AJ17" s="227">
        <v>19701.28272014566</v>
      </c>
      <c r="AK17" s="227">
        <v>23886.05877728176</v>
      </c>
      <c r="AL17" s="227">
        <v>26334.352688932013</v>
      </c>
      <c r="AM17" s="227">
        <v>18512.891622270588</v>
      </c>
      <c r="AN17" s="227">
        <v>20223.9621993277</v>
      </c>
      <c r="AO17" s="227">
        <v>25848.55671705195</v>
      </c>
      <c r="AP17" s="227">
        <v>28627.469411081973</v>
      </c>
      <c r="AQ17" s="227">
        <v>32828.073798181002</v>
      </c>
      <c r="AR17" s="227">
        <v>32071.750799895599</v>
      </c>
      <c r="AS17" s="227">
        <v>19890.66071856278</v>
      </c>
      <c r="AT17" s="227">
        <v>30309.687070855485</v>
      </c>
      <c r="AU17" s="227">
        <f t="shared" si="0"/>
        <v>93212.879949732203</v>
      </c>
      <c r="AV17" s="227">
        <f t="shared" si="1"/>
        <v>115100.17238749488</v>
      </c>
      <c r="AW17" s="227"/>
      <c r="AX17" s="227">
        <f t="shared" si="2"/>
        <v>11365.66378417968</v>
      </c>
      <c r="AY17" s="227">
        <f t="shared" si="3"/>
        <v>26077.389504165883</v>
      </c>
      <c r="AZ17" s="227">
        <f t="shared" si="4"/>
        <v>33135.668191584758</v>
      </c>
      <c r="BA17" s="227">
        <f t="shared" si="5"/>
        <v>25082.076246780944</v>
      </c>
      <c r="BB17" s="218">
        <f t="shared" si="9"/>
        <v>33572.042557931512</v>
      </c>
      <c r="BC17" s="218">
        <f t="shared" si="10"/>
        <v>41315.478819937758</v>
      </c>
      <c r="BD17" s="218">
        <f t="shared" si="6"/>
        <v>52015.848577012235</v>
      </c>
      <c r="BE17" s="218">
        <f t="shared" si="7"/>
        <v>86404.88218806246</v>
      </c>
      <c r="BF17" s="218">
        <f t="shared" si="8"/>
        <v>93212.879949732203</v>
      </c>
      <c r="FS17" s="308" t="s">
        <v>309</v>
      </c>
      <c r="FT17" s="308" t="s">
        <v>175</v>
      </c>
      <c r="FU17" s="308"/>
    </row>
    <row r="18" spans="1:280" ht="27" customHeight="1">
      <c r="A18" s="269">
        <v>20</v>
      </c>
      <c r="B18" s="152" t="str">
        <f>IF('1'!A1=1,D18,F18)</f>
        <v xml:space="preserve">preparations of vegetables or fruit </v>
      </c>
      <c r="C18" s="349">
        <v>20</v>
      </c>
      <c r="D18" s="353" t="s">
        <v>65</v>
      </c>
      <c r="E18" s="349">
        <v>20</v>
      </c>
      <c r="F18" s="353" t="s">
        <v>117</v>
      </c>
      <c r="G18" s="439">
        <v>1015.624688643012</v>
      </c>
      <c r="H18" s="223">
        <v>295.07246148326493</v>
      </c>
      <c r="I18" s="223">
        <v>505.68108699055904</v>
      </c>
      <c r="J18" s="223">
        <v>670.67302099864696</v>
      </c>
      <c r="K18" s="223">
        <v>513.70145846615696</v>
      </c>
      <c r="L18" s="223">
        <v>489.34873783333802</v>
      </c>
      <c r="M18" s="223">
        <v>498.85155640979099</v>
      </c>
      <c r="N18" s="223">
        <v>486.78241708541401</v>
      </c>
      <c r="O18" s="223">
        <v>559.20028861868502</v>
      </c>
      <c r="P18" s="223">
        <v>369.07295875358705</v>
      </c>
      <c r="Q18" s="223">
        <v>718.82079230056399</v>
      </c>
      <c r="R18" s="223">
        <v>1245.6908239593431</v>
      </c>
      <c r="S18" s="223">
        <v>724.62517054184002</v>
      </c>
      <c r="T18" s="223">
        <v>501.36180033744398</v>
      </c>
      <c r="U18" s="223">
        <v>572.04212431897599</v>
      </c>
      <c r="V18" s="223">
        <v>808.15861988751101</v>
      </c>
      <c r="W18" s="223">
        <v>603.80919972102197</v>
      </c>
      <c r="X18" s="223">
        <v>464.34423527030003</v>
      </c>
      <c r="Y18" s="223">
        <v>418.67206996759199</v>
      </c>
      <c r="Z18" s="223">
        <v>793.15393560586301</v>
      </c>
      <c r="AA18" s="223">
        <v>607.54481823640208</v>
      </c>
      <c r="AB18" s="223">
        <v>427.60061718181902</v>
      </c>
      <c r="AC18" s="223">
        <v>440.33587446379801</v>
      </c>
      <c r="AD18" s="223">
        <v>1283.5050676198309</v>
      </c>
      <c r="AE18" s="223">
        <v>640.98473960025899</v>
      </c>
      <c r="AF18" s="223">
        <v>412.22830104723698</v>
      </c>
      <c r="AG18" s="223">
        <v>437.29306746314501</v>
      </c>
      <c r="AH18" s="223">
        <v>903.15557960931608</v>
      </c>
      <c r="AI18" s="223">
        <v>734.09944767666093</v>
      </c>
      <c r="AJ18" s="223">
        <v>418.309845345106</v>
      </c>
      <c r="AK18" s="223">
        <v>990.99076554386693</v>
      </c>
      <c r="AL18" s="227">
        <v>1701.10108405759</v>
      </c>
      <c r="AM18" s="223">
        <v>789.04126693191392</v>
      </c>
      <c r="AN18" s="223">
        <v>276.81778072156203</v>
      </c>
      <c r="AO18" s="227">
        <v>1021.872924391202</v>
      </c>
      <c r="AP18" s="227">
        <v>2139.517038171462</v>
      </c>
      <c r="AQ18" s="227">
        <v>1923.3410216963068</v>
      </c>
      <c r="AR18" s="227">
        <v>1252.7678665415428</v>
      </c>
      <c r="AS18" s="227">
        <v>3025.4961223202117</v>
      </c>
      <c r="AT18" s="227">
        <v>3268.0829705917631</v>
      </c>
      <c r="AU18" s="227">
        <f t="shared" si="0"/>
        <v>4227.2490102161401</v>
      </c>
      <c r="AV18" s="227">
        <f t="shared" si="1"/>
        <v>9469.6879811498256</v>
      </c>
      <c r="AW18" s="227"/>
      <c r="AX18" s="227">
        <f t="shared" si="2"/>
        <v>2487.0512581154826</v>
      </c>
      <c r="AY18" s="227">
        <f t="shared" si="3"/>
        <v>1988.6841697947</v>
      </c>
      <c r="AZ18" s="227">
        <f t="shared" si="4"/>
        <v>2892.7848636321792</v>
      </c>
      <c r="BA18" s="227">
        <f t="shared" si="5"/>
        <v>2606.1877150857708</v>
      </c>
      <c r="BB18" s="218">
        <f t="shared" si="9"/>
        <v>2279.9794405647772</v>
      </c>
      <c r="BC18" s="218">
        <f t="shared" si="10"/>
        <v>2758.9863775018503</v>
      </c>
      <c r="BD18" s="218">
        <f t="shared" si="6"/>
        <v>2393.6616877199572</v>
      </c>
      <c r="BE18" s="218">
        <f t="shared" si="7"/>
        <v>3844.501142623224</v>
      </c>
      <c r="BF18" s="218">
        <f t="shared" si="8"/>
        <v>4227.2490102161401</v>
      </c>
      <c r="FS18" s="308" t="s">
        <v>312</v>
      </c>
      <c r="FT18" s="308" t="s">
        <v>325</v>
      </c>
      <c r="FU18" s="308"/>
      <c r="JS18" s="120" t="s">
        <v>271</v>
      </c>
      <c r="JT18" s="135" t="s">
        <v>273</v>
      </c>
    </row>
    <row r="19" spans="1:280" ht="28.5" customHeight="1">
      <c r="A19" s="269">
        <v>23</v>
      </c>
      <c r="B19" s="152" t="str">
        <f>IF('1'!A1=1,D19,F19)</f>
        <v>residues and wastes of food industry</v>
      </c>
      <c r="C19" s="420">
        <v>23</v>
      </c>
      <c r="D19" s="421" t="s">
        <v>39</v>
      </c>
      <c r="E19" s="420">
        <v>23</v>
      </c>
      <c r="F19" s="421" t="s">
        <v>118</v>
      </c>
      <c r="G19" s="439">
        <v>2689.481371498352</v>
      </c>
      <c r="H19" s="223">
        <v>2282.5804837660353</v>
      </c>
      <c r="I19" s="223">
        <v>1634.4016081591769</v>
      </c>
      <c r="J19" s="223">
        <v>3464.6686187005398</v>
      </c>
      <c r="K19" s="223">
        <v>2371.9429581896379</v>
      </c>
      <c r="L19" s="223">
        <v>2813.6566223024811</v>
      </c>
      <c r="M19" s="223">
        <v>1689.6743601340931</v>
      </c>
      <c r="N19" s="223">
        <v>3884.7133410910401</v>
      </c>
      <c r="O19" s="223">
        <v>3347.5345776387353</v>
      </c>
      <c r="P19" s="223">
        <v>3558.2445208969202</v>
      </c>
      <c r="Q19" s="223">
        <v>2067.0477205167354</v>
      </c>
      <c r="R19" s="223">
        <v>3719.6662925744595</v>
      </c>
      <c r="S19" s="223">
        <v>3270.186483191168</v>
      </c>
      <c r="T19" s="223">
        <v>3419.6924953866192</v>
      </c>
      <c r="U19" s="223">
        <v>2366.6601122645698</v>
      </c>
      <c r="V19" s="223">
        <v>4627.2272061518197</v>
      </c>
      <c r="W19" s="227">
        <v>4033.5013944493612</v>
      </c>
      <c r="X19" s="227">
        <v>3731.0230570812932</v>
      </c>
      <c r="Y19" s="227">
        <v>2643.833644148528</v>
      </c>
      <c r="Z19" s="227">
        <v>2718.1628808969281</v>
      </c>
      <c r="AA19" s="227">
        <v>3188.6724995050758</v>
      </c>
      <c r="AB19" s="227">
        <v>2612.044215385979</v>
      </c>
      <c r="AC19" s="227">
        <v>1800.8906495988831</v>
      </c>
      <c r="AD19" s="227">
        <v>4764.4885709400696</v>
      </c>
      <c r="AE19" s="227">
        <v>4171.1643953295998</v>
      </c>
      <c r="AF19" s="227">
        <v>3673.3836327538497</v>
      </c>
      <c r="AG19" s="227">
        <v>2059.9222991429142</v>
      </c>
      <c r="AH19" s="227">
        <v>3055.6248232703902</v>
      </c>
      <c r="AI19" s="227">
        <v>4263.1085976006025</v>
      </c>
      <c r="AJ19" s="227">
        <v>2898.285489931593</v>
      </c>
      <c r="AK19" s="227">
        <v>4154.5046065971801</v>
      </c>
      <c r="AL19" s="227">
        <v>5369.3298884321903</v>
      </c>
      <c r="AM19" s="227">
        <v>7438.0343062416605</v>
      </c>
      <c r="AN19" s="227">
        <v>5564.6594446118306</v>
      </c>
      <c r="AO19" s="227">
        <v>7284.6754519823098</v>
      </c>
      <c r="AP19" s="227">
        <v>9010.1236707993794</v>
      </c>
      <c r="AQ19" s="227">
        <v>8357.7178777950703</v>
      </c>
      <c r="AR19" s="227">
        <v>6933.9906269533203</v>
      </c>
      <c r="AS19" s="227">
        <v>6483.96618297229</v>
      </c>
      <c r="AT19" s="227">
        <v>10972.044587264401</v>
      </c>
      <c r="AU19" s="227">
        <f t="shared" si="0"/>
        <v>29297.492873635179</v>
      </c>
      <c r="AV19" s="227">
        <f t="shared" si="1"/>
        <v>32747.719274985084</v>
      </c>
      <c r="AW19" s="227"/>
      <c r="AX19" s="227">
        <f t="shared" si="2"/>
        <v>10071.132082124104</v>
      </c>
      <c r="AY19" s="227">
        <f t="shared" si="3"/>
        <v>10759.987281717251</v>
      </c>
      <c r="AZ19" s="227">
        <f t="shared" si="4"/>
        <v>12692.493111626849</v>
      </c>
      <c r="BA19" s="227">
        <f t="shared" si="5"/>
        <v>13683.766296994178</v>
      </c>
      <c r="BB19" s="218">
        <f t="shared" si="9"/>
        <v>13126.52097657611</v>
      </c>
      <c r="BC19" s="218">
        <f t="shared" si="10"/>
        <v>12366.095935430007</v>
      </c>
      <c r="BD19" s="218">
        <f t="shared" si="6"/>
        <v>12960.095150496752</v>
      </c>
      <c r="BE19" s="218">
        <f t="shared" si="7"/>
        <v>16685.228582561565</v>
      </c>
      <c r="BF19" s="218">
        <f t="shared" si="8"/>
        <v>29297.492873635179</v>
      </c>
      <c r="FS19" s="308" t="s">
        <v>313</v>
      </c>
      <c r="FT19" s="308" t="s">
        <v>326</v>
      </c>
      <c r="FU19" s="308"/>
      <c r="JS19" s="120" t="s">
        <v>272</v>
      </c>
      <c r="JT19" s="135" t="s">
        <v>274</v>
      </c>
    </row>
    <row r="20" spans="1:280" ht="23.25" customHeight="1">
      <c r="A20" s="148"/>
      <c r="B20" s="149" t="str">
        <f>IF('1'!A1=1,D20,F20)</f>
        <v>Mineral products</v>
      </c>
      <c r="C20" s="422"/>
      <c r="D20" s="422" t="s">
        <v>2</v>
      </c>
      <c r="E20" s="422"/>
      <c r="F20" s="422" t="s">
        <v>119</v>
      </c>
      <c r="G20" s="385">
        <v>7437.4952060061896</v>
      </c>
      <c r="H20" s="225">
        <v>6624.9576440559304</v>
      </c>
      <c r="I20" s="225">
        <v>7354.4775502162393</v>
      </c>
      <c r="J20" s="225">
        <v>6482.3321885695495</v>
      </c>
      <c r="K20" s="225">
        <v>6190.0934722550201</v>
      </c>
      <c r="L20" s="225">
        <v>8073.9735280418399</v>
      </c>
      <c r="M20" s="225">
        <v>8279.8452300850095</v>
      </c>
      <c r="N20" s="225">
        <v>10489.64685839553</v>
      </c>
      <c r="O20" s="225">
        <v>14107.458998652099</v>
      </c>
      <c r="P20" s="225">
        <v>12532.956691161351</v>
      </c>
      <c r="Q20" s="225">
        <v>13518.00323963313</v>
      </c>
      <c r="R20" s="225">
        <v>14709.85470174385</v>
      </c>
      <c r="S20" s="225">
        <v>18161.172835862679</v>
      </c>
      <c r="T20" s="225">
        <v>15042.30742447099</v>
      </c>
      <c r="U20" s="225">
        <v>15830.050704735871</v>
      </c>
      <c r="V20" s="225">
        <v>17592.17408698544</v>
      </c>
      <c r="W20" s="225">
        <v>18206.64576447352</v>
      </c>
      <c r="X20" s="225">
        <v>17861.975478717162</v>
      </c>
      <c r="Y20" s="225">
        <v>15264.966184469369</v>
      </c>
      <c r="Z20" s="225">
        <v>11291.784207472911</v>
      </c>
      <c r="AA20" s="225">
        <v>13285.751751610249</v>
      </c>
      <c r="AB20" s="225">
        <v>8643.2834678993386</v>
      </c>
      <c r="AC20" s="225">
        <v>11596.900087008989</v>
      </c>
      <c r="AD20" s="225">
        <v>16884.48611863792</v>
      </c>
      <c r="AE20" s="225">
        <v>22940.082662360612</v>
      </c>
      <c r="AF20" s="225">
        <v>28764.031629201425</v>
      </c>
      <c r="AG20" s="225">
        <v>28316.697606211506</v>
      </c>
      <c r="AH20" s="225">
        <v>17388.784138219999</v>
      </c>
      <c r="AI20" s="225">
        <v>24077.439358613417</v>
      </c>
      <c r="AJ20" s="225">
        <v>32986.57291876711</v>
      </c>
      <c r="AK20" s="225">
        <v>30098.016873018383</v>
      </c>
      <c r="AL20" s="225">
        <v>17215.881341965989</v>
      </c>
      <c r="AM20" s="225">
        <v>17134.899489044939</v>
      </c>
      <c r="AN20" s="225">
        <v>21712.17067336031</v>
      </c>
      <c r="AO20" s="225">
        <v>16445.278542766391</v>
      </c>
      <c r="AP20" s="225">
        <v>15602.31408745059</v>
      </c>
      <c r="AQ20" s="225">
        <v>18323.265879106351</v>
      </c>
      <c r="AR20" s="225">
        <v>19426.036113214112</v>
      </c>
      <c r="AS20" s="225">
        <v>17275.02583920952</v>
      </c>
      <c r="AT20" s="225">
        <v>16627.442718161717</v>
      </c>
      <c r="AU20" s="225">
        <f t="shared" si="0"/>
        <v>70894.662792622228</v>
      </c>
      <c r="AV20" s="225">
        <f t="shared" si="1"/>
        <v>71651.770549691704</v>
      </c>
      <c r="AW20" s="225"/>
      <c r="AX20" s="225">
        <f t="shared" si="2"/>
        <v>27899.262588847909</v>
      </c>
      <c r="AY20" s="225">
        <f t="shared" si="3"/>
        <v>33033.559088777401</v>
      </c>
      <c r="AZ20" s="225">
        <f t="shared" si="4"/>
        <v>54868.27363119043</v>
      </c>
      <c r="BA20" s="225">
        <f t="shared" si="5"/>
        <v>66625.705052054982</v>
      </c>
      <c r="BB20" s="219">
        <f t="shared" si="9"/>
        <v>62625.371635132964</v>
      </c>
      <c r="BC20" s="219">
        <f t="shared" si="10"/>
        <v>50410.421425156499</v>
      </c>
      <c r="BD20" s="219">
        <f t="shared" si="6"/>
        <v>97409.596035993542</v>
      </c>
      <c r="BE20" s="219">
        <f t="shared" si="7"/>
        <v>104377.9104923649</v>
      </c>
      <c r="BF20" s="219">
        <f t="shared" si="8"/>
        <v>70894.662792622228</v>
      </c>
      <c r="FS20" s="308" t="s">
        <v>314</v>
      </c>
      <c r="FT20" s="308" t="s">
        <v>327</v>
      </c>
      <c r="FU20" s="308"/>
    </row>
    <row r="21" spans="1:280" ht="18" customHeight="1">
      <c r="A21" s="233">
        <v>2601</v>
      </c>
      <c r="B21" s="151" t="str">
        <f>IF('1'!A1=1,D21,F21)</f>
        <v xml:space="preserve"> iron ores and concentrates</v>
      </c>
      <c r="C21" s="420">
        <v>2601</v>
      </c>
      <c r="D21" s="423" t="s">
        <v>40</v>
      </c>
      <c r="E21" s="420">
        <v>2601</v>
      </c>
      <c r="F21" s="423" t="s">
        <v>120</v>
      </c>
      <c r="G21" s="439">
        <v>5370.1389049484796</v>
      </c>
      <c r="H21" s="223">
        <v>4481.7336995841706</v>
      </c>
      <c r="I21" s="223">
        <v>5257.9907519523094</v>
      </c>
      <c r="J21" s="223">
        <v>4647.3012543805598</v>
      </c>
      <c r="K21" s="227">
        <v>3981.0285341523904</v>
      </c>
      <c r="L21" s="227">
        <v>5596.4492596235305</v>
      </c>
      <c r="M21" s="227">
        <v>6096.3752608191407</v>
      </c>
      <c r="N21" s="227">
        <v>8077.4196600868308</v>
      </c>
      <c r="O21" s="227">
        <v>10506.67442879828</v>
      </c>
      <c r="P21" s="227">
        <v>9291.4861081878498</v>
      </c>
      <c r="Q21" s="227">
        <v>9152.6258602815305</v>
      </c>
      <c r="R21" s="227">
        <v>10762.80607769854</v>
      </c>
      <c r="S21" s="227">
        <v>13486.53367619319</v>
      </c>
      <c r="T21" s="227">
        <v>10287.43963915331</v>
      </c>
      <c r="U21" s="227">
        <v>11251.835719354011</v>
      </c>
      <c r="V21" s="227">
        <v>12536.18253037405</v>
      </c>
      <c r="W21" s="227">
        <v>12892.778926712041</v>
      </c>
      <c r="X21" s="227">
        <v>13173.530385206141</v>
      </c>
      <c r="Y21" s="227">
        <v>11134.773343740881</v>
      </c>
      <c r="Z21" s="227">
        <v>7183.1244716937199</v>
      </c>
      <c r="AA21" s="227">
        <v>8582.890539190259</v>
      </c>
      <c r="AB21" s="227">
        <v>6347.6245883433603</v>
      </c>
      <c r="AC21" s="227">
        <v>9190.8508989313996</v>
      </c>
      <c r="AD21" s="227">
        <v>13786.11736005461</v>
      </c>
      <c r="AE21" s="227">
        <v>20704.57763044384</v>
      </c>
      <c r="AF21" s="227">
        <v>22967.208122064902</v>
      </c>
      <c r="AG21" s="227">
        <v>23774.488335701597</v>
      </c>
      <c r="AH21" s="227">
        <v>13073.285244384551</v>
      </c>
      <c r="AI21" s="227">
        <v>17207.46721828336</v>
      </c>
      <c r="AJ21" s="227">
        <v>27199.859296422852</v>
      </c>
      <c r="AK21" s="227">
        <v>17230.565368783849</v>
      </c>
      <c r="AL21" s="227">
        <v>8433.4380189564599</v>
      </c>
      <c r="AM21" s="227">
        <v>14178.470754531041</v>
      </c>
      <c r="AN21" s="227">
        <v>17354.391576167851</v>
      </c>
      <c r="AO21" s="227">
        <v>14346.684894938</v>
      </c>
      <c r="AP21" s="227">
        <v>12911.799397299221</v>
      </c>
      <c r="AQ21" s="227">
        <v>16603.896695743992</v>
      </c>
      <c r="AR21" s="227">
        <v>17186.290250880498</v>
      </c>
      <c r="AS21" s="227">
        <v>15437.735214935768</v>
      </c>
      <c r="AT21" s="227">
        <v>13933.194154876859</v>
      </c>
      <c r="AU21" s="227">
        <f t="shared" si="0"/>
        <v>58791.346622936115</v>
      </c>
      <c r="AV21" s="227">
        <f t="shared" si="1"/>
        <v>63161.116316437117</v>
      </c>
      <c r="AW21" s="227"/>
      <c r="AX21" s="227">
        <f t="shared" si="2"/>
        <v>19757.164610865519</v>
      </c>
      <c r="AY21" s="227">
        <f t="shared" si="3"/>
        <v>23751.272714681894</v>
      </c>
      <c r="AZ21" s="227">
        <f t="shared" si="4"/>
        <v>39713.592474966194</v>
      </c>
      <c r="BA21" s="227">
        <f t="shared" si="5"/>
        <v>47561.991565074553</v>
      </c>
      <c r="BB21" s="218">
        <f t="shared" si="9"/>
        <v>44384.207127352784</v>
      </c>
      <c r="BC21" s="218">
        <f t="shared" si="10"/>
        <v>37907.483386519627</v>
      </c>
      <c r="BD21" s="218">
        <f t="shared" si="6"/>
        <v>80519.559332594887</v>
      </c>
      <c r="BE21" s="218">
        <f t="shared" si="7"/>
        <v>70071.329902446523</v>
      </c>
      <c r="BF21" s="218">
        <f t="shared" si="8"/>
        <v>58791.346622936115</v>
      </c>
      <c r="FS21" s="308" t="s">
        <v>315</v>
      </c>
      <c r="FT21" s="308" t="s">
        <v>328</v>
      </c>
    </row>
    <row r="22" spans="1:280" ht="27" customHeight="1">
      <c r="A22" s="258">
        <v>2701</v>
      </c>
      <c r="B22" s="152" t="str">
        <f>IF('1'!A1=1,D22,F22)</f>
        <v>coal, anthracite, briquettes</v>
      </c>
      <c r="C22" s="420">
        <v>2701</v>
      </c>
      <c r="D22" s="421" t="s">
        <v>57</v>
      </c>
      <c r="E22" s="420">
        <v>2701</v>
      </c>
      <c r="F22" s="421" t="s">
        <v>121</v>
      </c>
      <c r="G22" s="439">
        <v>155.0241858566983</v>
      </c>
      <c r="H22" s="223">
        <v>320.08353196804973</v>
      </c>
      <c r="I22" s="223">
        <v>205.25063040918081</v>
      </c>
      <c r="J22" s="223">
        <v>283.69727752537841</v>
      </c>
      <c r="K22" s="227">
        <v>222.80301599534778</v>
      </c>
      <c r="L22" s="227">
        <v>133.4909139261614</v>
      </c>
      <c r="M22" s="227">
        <v>178.36948338182623</v>
      </c>
      <c r="N22" s="227">
        <v>192.27630333085219</v>
      </c>
      <c r="O22" s="227">
        <v>166.57543419445832</v>
      </c>
      <c r="P22" s="227">
        <v>354.986308664479</v>
      </c>
      <c r="Q22" s="227">
        <v>290.20941332908683</v>
      </c>
      <c r="R22" s="227">
        <v>364.30862706971732</v>
      </c>
      <c r="S22" s="227">
        <v>91.066216217131185</v>
      </c>
      <c r="T22" s="227">
        <v>1.550290441915211</v>
      </c>
      <c r="U22" s="227">
        <v>0.36388044709132006</v>
      </c>
      <c r="V22" s="227">
        <v>1.08534968755433</v>
      </c>
      <c r="W22" s="227">
        <v>0.96099843259745898</v>
      </c>
      <c r="X22" s="227">
        <v>1.612381267288135</v>
      </c>
      <c r="Y22" s="227">
        <v>0</v>
      </c>
      <c r="Z22" s="227">
        <v>0.26609395256145191</v>
      </c>
      <c r="AA22" s="227">
        <v>0</v>
      </c>
      <c r="AB22" s="227">
        <v>5.2918078345161297E-3</v>
      </c>
      <c r="AC22" s="227">
        <v>4</v>
      </c>
      <c r="AD22" s="227">
        <v>1.3040657379425649</v>
      </c>
      <c r="AE22" s="227">
        <v>0</v>
      </c>
      <c r="AF22" s="227">
        <v>0</v>
      </c>
      <c r="AG22" s="227">
        <v>21</v>
      </c>
      <c r="AH22" s="227">
        <v>0</v>
      </c>
      <c r="AI22" s="227">
        <v>2.3856631043352259</v>
      </c>
      <c r="AJ22" s="227">
        <v>3203.8352443284666</v>
      </c>
      <c r="AK22" s="227">
        <v>2809.10644845975</v>
      </c>
      <c r="AL22" s="227">
        <v>896.56802194903196</v>
      </c>
      <c r="AM22" s="227">
        <v>966.304030218874</v>
      </c>
      <c r="AN22" s="227">
        <v>1568.6857691353521</v>
      </c>
      <c r="AO22" s="227">
        <v>741.51979015686004</v>
      </c>
      <c r="AP22" s="227">
        <v>678.84462094454102</v>
      </c>
      <c r="AQ22" s="227">
        <v>249.2003089261666</v>
      </c>
      <c r="AR22" s="227">
        <v>193.389692693824</v>
      </c>
      <c r="AS22" s="227">
        <v>148.33967420321301</v>
      </c>
      <c r="AT22" s="227">
        <v>400.01994406533248</v>
      </c>
      <c r="AU22" s="227">
        <f t="shared" si="0"/>
        <v>3955.3542104556273</v>
      </c>
      <c r="AV22" s="227">
        <f t="shared" si="1"/>
        <v>990.94961988853606</v>
      </c>
      <c r="AW22" s="227"/>
      <c r="AX22" s="227">
        <f t="shared" si="2"/>
        <v>964.0556257593073</v>
      </c>
      <c r="AY22" s="227">
        <f t="shared" si="3"/>
        <v>726.93971663418756</v>
      </c>
      <c r="AZ22" s="227">
        <f t="shared" si="4"/>
        <v>1176.0797832577414</v>
      </c>
      <c r="BA22" s="227">
        <f t="shared" si="5"/>
        <v>94.065736793692039</v>
      </c>
      <c r="BB22" s="218">
        <f t="shared" si="9"/>
        <v>2.8394736524470461</v>
      </c>
      <c r="BC22" s="218">
        <f t="shared" si="10"/>
        <v>5.3093575457770807</v>
      </c>
      <c r="BD22" s="218">
        <f>AE22+AG22</f>
        <v>21</v>
      </c>
      <c r="BE22" s="218">
        <f t="shared" si="7"/>
        <v>6911.8953778415844</v>
      </c>
      <c r="BF22" s="218">
        <f t="shared" si="8"/>
        <v>3955.3542104556273</v>
      </c>
      <c r="FS22" s="308" t="s">
        <v>316</v>
      </c>
      <c r="FT22" s="308" t="s">
        <v>182</v>
      </c>
    </row>
    <row r="23" spans="1:280" ht="27.75" customHeight="1">
      <c r="A23" s="233">
        <v>2710</v>
      </c>
      <c r="B23" s="152" t="str">
        <f>IF('1'!A1=1,D23,F23)</f>
        <v>petroleum oils, not crude</v>
      </c>
      <c r="C23" s="420">
        <v>2710</v>
      </c>
      <c r="D23" s="421" t="s">
        <v>62</v>
      </c>
      <c r="E23" s="420">
        <v>2710</v>
      </c>
      <c r="F23" s="421" t="s">
        <v>122</v>
      </c>
      <c r="G23" s="439">
        <v>541.42555447594009</v>
      </c>
      <c r="H23" s="223">
        <v>507.60459994121163</v>
      </c>
      <c r="I23" s="223">
        <v>307.24468714151897</v>
      </c>
      <c r="J23" s="223">
        <v>119.87948236088101</v>
      </c>
      <c r="K23" s="227">
        <v>139.24411619273661</v>
      </c>
      <c r="L23" s="227">
        <v>600.54736214503998</v>
      </c>
      <c r="M23" s="227">
        <v>407.56134160682393</v>
      </c>
      <c r="N23" s="227">
        <v>388.69350535552201</v>
      </c>
      <c r="O23" s="227">
        <v>628.14408790432003</v>
      </c>
      <c r="P23" s="227">
        <v>791.24564476195599</v>
      </c>
      <c r="Q23" s="227">
        <v>1000.213014032618</v>
      </c>
      <c r="R23" s="227">
        <v>1284.9674885756149</v>
      </c>
      <c r="S23" s="227">
        <v>1154.871900493943</v>
      </c>
      <c r="T23" s="227">
        <v>1328.9997621948319</v>
      </c>
      <c r="U23" s="227">
        <v>1135.9268924307739</v>
      </c>
      <c r="V23" s="227">
        <v>1537.7247581852757</v>
      </c>
      <c r="W23" s="227">
        <v>1996.009286224102</v>
      </c>
      <c r="X23" s="227">
        <v>1282.757735129137</v>
      </c>
      <c r="Y23" s="227">
        <v>1276.7775242114481</v>
      </c>
      <c r="Z23" s="227">
        <v>771.51245087990992</v>
      </c>
      <c r="AA23" s="227">
        <v>750.03832193912899</v>
      </c>
      <c r="AB23" s="227">
        <v>172.9062415888022</v>
      </c>
      <c r="AC23" s="227">
        <v>917.30975689412298</v>
      </c>
      <c r="AD23" s="227">
        <v>323.35921554432502</v>
      </c>
      <c r="AE23" s="227">
        <v>505.02575618191395</v>
      </c>
      <c r="AF23" s="227">
        <v>964.831395257846</v>
      </c>
      <c r="AG23" s="227">
        <v>760.31098770997096</v>
      </c>
      <c r="AH23" s="227">
        <v>631.08546894095707</v>
      </c>
      <c r="AI23" s="227">
        <v>487.00115440641196</v>
      </c>
      <c r="AJ23" s="227">
        <v>333.035483042507</v>
      </c>
      <c r="AK23" s="227">
        <v>20.780282800480258</v>
      </c>
      <c r="AL23" s="227">
        <v>19.568463070330001</v>
      </c>
      <c r="AM23" s="227">
        <v>134.51853235321801</v>
      </c>
      <c r="AN23" s="227">
        <v>203.36423709922801</v>
      </c>
      <c r="AO23" s="227">
        <v>56.030453899378003</v>
      </c>
      <c r="AP23" s="227">
        <v>30.178122857883427</v>
      </c>
      <c r="AQ23" s="227">
        <v>42.838777709381404</v>
      </c>
      <c r="AR23" s="227">
        <v>42.091062600635432</v>
      </c>
      <c r="AS23" s="227">
        <v>49.119695896861643</v>
      </c>
      <c r="AT23" s="227">
        <v>43.962212905780589</v>
      </c>
      <c r="AU23" s="227">
        <f t="shared" si="0"/>
        <v>424.09134620970747</v>
      </c>
      <c r="AV23" s="227">
        <f t="shared" si="1"/>
        <v>178.01174911265906</v>
      </c>
      <c r="AW23" s="227"/>
      <c r="AX23" s="227">
        <f t="shared" si="2"/>
        <v>1476.1543239195516</v>
      </c>
      <c r="AY23" s="227">
        <f t="shared" si="3"/>
        <v>1536.0463253001226</v>
      </c>
      <c r="AZ23" s="227">
        <f t="shared" si="4"/>
        <v>3704.5702352745088</v>
      </c>
      <c r="BA23" s="227">
        <f t="shared" si="5"/>
        <v>5157.5233133048241</v>
      </c>
      <c r="BB23" s="218">
        <f t="shared" si="9"/>
        <v>5327.0569964445976</v>
      </c>
      <c r="BC23" s="218">
        <f t="shared" si="10"/>
        <v>2163.6135359663795</v>
      </c>
      <c r="BD23" s="218">
        <f t="shared" si="6"/>
        <v>2861.253608090688</v>
      </c>
      <c r="BE23" s="218">
        <f t="shared" si="7"/>
        <v>860.38538331972927</v>
      </c>
      <c r="BF23" s="218">
        <f t="shared" si="8"/>
        <v>424.09134620970747</v>
      </c>
      <c r="FS23" s="308" t="s">
        <v>309</v>
      </c>
      <c r="FT23" s="308" t="s">
        <v>175</v>
      </c>
    </row>
    <row r="24" spans="1:280" ht="27.6" customHeight="1">
      <c r="A24" s="233">
        <v>2716</v>
      </c>
      <c r="B24" s="152" t="str">
        <f>IF('1'!A1=1,D24,F24)</f>
        <v>electrical energy</v>
      </c>
      <c r="C24" s="420">
        <v>2716</v>
      </c>
      <c r="D24" s="421" t="s">
        <v>41</v>
      </c>
      <c r="E24" s="420">
        <v>2716</v>
      </c>
      <c r="F24" s="424" t="s">
        <v>123</v>
      </c>
      <c r="G24" s="439">
        <v>726.87898012174196</v>
      </c>
      <c r="H24" s="223">
        <v>762.06807154749492</v>
      </c>
      <c r="I24" s="223">
        <v>982.16025889452999</v>
      </c>
      <c r="J24" s="223">
        <v>765.01412677611393</v>
      </c>
      <c r="K24" s="227">
        <v>1151.454257060029</v>
      </c>
      <c r="L24" s="227">
        <v>1020.909677460314</v>
      </c>
      <c r="M24" s="227">
        <v>724.479736888925</v>
      </c>
      <c r="N24" s="227">
        <v>978.64137204990402</v>
      </c>
      <c r="O24" s="227">
        <v>1845.945769507505</v>
      </c>
      <c r="P24" s="227">
        <v>1061.3178155001178</v>
      </c>
      <c r="Q24" s="227">
        <v>959.59882609905401</v>
      </c>
      <c r="R24" s="227">
        <v>972.50624320268093</v>
      </c>
      <c r="S24" s="227">
        <v>1965.467826168996</v>
      </c>
      <c r="T24" s="227">
        <v>1776.205639581764</v>
      </c>
      <c r="U24" s="227">
        <v>1645.6169758004492</v>
      </c>
      <c r="V24" s="227">
        <v>2191.0112314803218</v>
      </c>
      <c r="W24" s="227">
        <v>2311.2140937833051</v>
      </c>
      <c r="X24" s="227">
        <v>2157.7058198670711</v>
      </c>
      <c r="Y24" s="227">
        <v>1830.8685080941561</v>
      </c>
      <c r="Z24" s="227">
        <v>2381.8919154182381</v>
      </c>
      <c r="AA24" s="227">
        <v>2961.7220640782352</v>
      </c>
      <c r="AB24" s="227">
        <v>1458.4799944977769</v>
      </c>
      <c r="AC24" s="227">
        <v>574.38429165055595</v>
      </c>
      <c r="AD24" s="227">
        <v>2061.7881206615211</v>
      </c>
      <c r="AE24" s="227">
        <v>628.95100731021682</v>
      </c>
      <c r="AF24" s="227">
        <v>2294.4343699529632</v>
      </c>
      <c r="AG24" s="227">
        <v>2002.87272495607</v>
      </c>
      <c r="AH24" s="227">
        <v>1828.7150853976898</v>
      </c>
      <c r="AI24" s="227">
        <v>3989.6994670635704</v>
      </c>
      <c r="AJ24" s="227">
        <v>742.44468040613197</v>
      </c>
      <c r="AK24" s="227">
        <v>8172.4909884820845</v>
      </c>
      <c r="AL24" s="227">
        <v>5220.8125102002396</v>
      </c>
      <c r="AM24" s="227">
        <v>664.64628999296406</v>
      </c>
      <c r="AN24" s="227">
        <v>887.68209021061796</v>
      </c>
      <c r="AO24" s="227">
        <v>370.67722042186398</v>
      </c>
      <c r="AP24" s="227">
        <v>921.81694097256195</v>
      </c>
      <c r="AQ24" s="227">
        <v>460.21033788236701</v>
      </c>
      <c r="AR24" s="227">
        <v>721.57391098655501</v>
      </c>
      <c r="AS24" s="227">
        <v>500.38052830500902</v>
      </c>
      <c r="AT24" s="227">
        <v>995.00515420073702</v>
      </c>
      <c r="AU24" s="227">
        <f t="shared" si="0"/>
        <v>2844.8225415980078</v>
      </c>
      <c r="AV24" s="227">
        <f t="shared" si="1"/>
        <v>2677.1699313746681</v>
      </c>
      <c r="AW24" s="227"/>
      <c r="AX24" s="227">
        <f t="shared" si="2"/>
        <v>3236.1214373398807</v>
      </c>
      <c r="AY24" s="227">
        <f t="shared" si="3"/>
        <v>3875.4850434591717</v>
      </c>
      <c r="AZ24" s="227">
        <f t="shared" si="4"/>
        <v>4839.3686543093581</v>
      </c>
      <c r="BA24" s="227">
        <f t="shared" si="5"/>
        <v>7578.3016730315312</v>
      </c>
      <c r="BB24" s="218">
        <f t="shared" si="9"/>
        <v>8681.6803371627702</v>
      </c>
      <c r="BC24" s="218">
        <f t="shared" si="10"/>
        <v>7056.3744708880886</v>
      </c>
      <c r="BD24" s="218">
        <f t="shared" si="6"/>
        <v>6754.9731876169399</v>
      </c>
      <c r="BE24" s="218">
        <f t="shared" si="7"/>
        <v>18125.447646152024</v>
      </c>
      <c r="BF24" s="218">
        <f t="shared" si="8"/>
        <v>2844.8225415980078</v>
      </c>
      <c r="FS24" s="308" t="s">
        <v>294</v>
      </c>
      <c r="FT24" s="308" t="s">
        <v>296</v>
      </c>
      <c r="JP24" s="282" t="s">
        <v>237</v>
      </c>
      <c r="JQ24" s="282" t="s">
        <v>238</v>
      </c>
      <c r="JR24" s="289"/>
    </row>
    <row r="25" spans="1:280" ht="27.6" customHeight="1">
      <c r="A25" s="148"/>
      <c r="B25" s="149" t="str">
        <f>IF('1'!A1=1,D25,F25)</f>
        <v>Chemicals</v>
      </c>
      <c r="C25" s="422"/>
      <c r="D25" s="422" t="s">
        <v>3</v>
      </c>
      <c r="E25" s="422"/>
      <c r="F25" s="422" t="s">
        <v>124</v>
      </c>
      <c r="G25" s="385">
        <v>3227.5506742969928</v>
      </c>
      <c r="H25" s="225">
        <v>3420.4611264039295</v>
      </c>
      <c r="I25" s="225">
        <v>2935.101795265497</v>
      </c>
      <c r="J25" s="225">
        <v>3691.9671031854696</v>
      </c>
      <c r="K25" s="225">
        <v>3277.4796290984095</v>
      </c>
      <c r="L25" s="225">
        <v>3544.6564437604502</v>
      </c>
      <c r="M25" s="225">
        <v>3598.4296568493501</v>
      </c>
      <c r="N25" s="225">
        <v>3584.2758319509603</v>
      </c>
      <c r="O25" s="225">
        <v>3608.8047763706827</v>
      </c>
      <c r="P25" s="225">
        <v>4436.3781380437595</v>
      </c>
      <c r="Q25" s="225">
        <v>5044.2340630158997</v>
      </c>
      <c r="R25" s="225">
        <v>5538.6948681777303</v>
      </c>
      <c r="S25" s="225">
        <v>5559.7767352344099</v>
      </c>
      <c r="T25" s="225">
        <v>6281.0587652600898</v>
      </c>
      <c r="U25" s="225">
        <v>6956.387491969519</v>
      </c>
      <c r="V25" s="225">
        <v>5707.5142551067702</v>
      </c>
      <c r="W25" s="225">
        <v>4378.7595328532097</v>
      </c>
      <c r="X25" s="225">
        <v>5427.2535801044505</v>
      </c>
      <c r="Y25" s="225">
        <v>5483.5957502052097</v>
      </c>
      <c r="Z25" s="225">
        <v>4916.1292890633304</v>
      </c>
      <c r="AA25" s="225">
        <v>4060.10479032897</v>
      </c>
      <c r="AB25" s="225">
        <v>4934.7690083248399</v>
      </c>
      <c r="AC25" s="225">
        <v>6108.7161709576794</v>
      </c>
      <c r="AD25" s="225">
        <v>5957.5792582819295</v>
      </c>
      <c r="AE25" s="225">
        <v>6261.8445502743098</v>
      </c>
      <c r="AF25" s="225">
        <v>8328.9760252712003</v>
      </c>
      <c r="AG25" s="225">
        <v>9322.8076085010907</v>
      </c>
      <c r="AH25" s="225">
        <v>11066.10193559941</v>
      </c>
      <c r="AI25" s="225">
        <v>8195.2708341715897</v>
      </c>
      <c r="AJ25" s="225">
        <v>7327.849533402341</v>
      </c>
      <c r="AK25" s="225">
        <v>8497.3875747701895</v>
      </c>
      <c r="AL25" s="225">
        <v>8351.2682017869793</v>
      </c>
      <c r="AM25" s="225">
        <v>6398.1657324377002</v>
      </c>
      <c r="AN25" s="225">
        <v>6990.5061656693488</v>
      </c>
      <c r="AO25" s="225">
        <v>6950.0636838273604</v>
      </c>
      <c r="AP25" s="225">
        <v>7067.2516070736101</v>
      </c>
      <c r="AQ25" s="225">
        <v>7349.4884143311901</v>
      </c>
      <c r="AR25" s="225">
        <v>10552.534929894849</v>
      </c>
      <c r="AS25" s="225">
        <v>10567.33201793134</v>
      </c>
      <c r="AT25" s="225">
        <v>9328.5167225594014</v>
      </c>
      <c r="AU25" s="225">
        <f t="shared" si="0"/>
        <v>27405.987189008018</v>
      </c>
      <c r="AV25" s="225">
        <f t="shared" si="1"/>
        <v>37797.872084716786</v>
      </c>
      <c r="AW25" s="225"/>
      <c r="AX25" s="225">
        <f t="shared" si="2"/>
        <v>13275.080699151888</v>
      </c>
      <c r="AY25" s="225">
        <f t="shared" si="3"/>
        <v>14004.84156165917</v>
      </c>
      <c r="AZ25" s="225">
        <f t="shared" si="4"/>
        <v>18628.111845608073</v>
      </c>
      <c r="BA25" s="225">
        <f t="shared" si="5"/>
        <v>24504.737247570789</v>
      </c>
      <c r="BB25" s="219">
        <f t="shared" si="9"/>
        <v>20205.7381522262</v>
      </c>
      <c r="BC25" s="219">
        <f t="shared" si="10"/>
        <v>21061.169227893421</v>
      </c>
      <c r="BD25" s="219">
        <f t="shared" si="6"/>
        <v>34979.73011964601</v>
      </c>
      <c r="BE25" s="219">
        <f t="shared" si="7"/>
        <v>32371.776144131101</v>
      </c>
      <c r="BF25" s="219">
        <f t="shared" si="8"/>
        <v>27405.987189008018</v>
      </c>
      <c r="FS25" s="308" t="s">
        <v>329</v>
      </c>
      <c r="FT25" s="308" t="s">
        <v>330</v>
      </c>
    </row>
    <row r="26" spans="1:280" ht="24.75" customHeight="1">
      <c r="A26" s="148"/>
      <c r="B26" s="149" t="str">
        <f>IF('1'!A1=1,D26,F26)</f>
        <v>Timber and woodwork</v>
      </c>
      <c r="C26" s="422"/>
      <c r="D26" s="422" t="s">
        <v>4</v>
      </c>
      <c r="E26" s="422"/>
      <c r="F26" s="425" t="s">
        <v>125</v>
      </c>
      <c r="G26" s="385">
        <v>3530.2304390018016</v>
      </c>
      <c r="H26" s="225">
        <v>3906.3232672727399</v>
      </c>
      <c r="I26" s="225">
        <v>4241.0728219590501</v>
      </c>
      <c r="J26" s="225">
        <v>4341.4187260170102</v>
      </c>
      <c r="K26" s="225">
        <v>4991.4878797432102</v>
      </c>
      <c r="L26" s="225">
        <v>5446.6731532692102</v>
      </c>
      <c r="M26" s="225">
        <v>5357.5422970212703</v>
      </c>
      <c r="N26" s="225">
        <v>5115.3096938154304</v>
      </c>
      <c r="O26" s="225">
        <v>5286.7277196841897</v>
      </c>
      <c r="P26" s="225">
        <v>5982.5743131843601</v>
      </c>
      <c r="Q26" s="225">
        <v>6228.7183209116001</v>
      </c>
      <c r="R26" s="225">
        <v>6351.4020823421597</v>
      </c>
      <c r="S26" s="225">
        <v>7466.4660133187099</v>
      </c>
      <c r="T26" s="225">
        <v>7636.4217565724002</v>
      </c>
      <c r="U26" s="225">
        <v>7655.5463376178504</v>
      </c>
      <c r="V26" s="225">
        <v>6975.0941464998004</v>
      </c>
      <c r="W26" s="225">
        <v>7600.4410498331508</v>
      </c>
      <c r="X26" s="225">
        <v>7651.08482498988</v>
      </c>
      <c r="Y26" s="225">
        <v>6683.6738454838896</v>
      </c>
      <c r="Z26" s="225">
        <v>5810.9372747213702</v>
      </c>
      <c r="AA26" s="225">
        <v>6477.7642738661607</v>
      </c>
      <c r="AB26" s="225">
        <v>6558.8209334589201</v>
      </c>
      <c r="AC26" s="225">
        <v>8018.56564595284</v>
      </c>
      <c r="AD26" s="225">
        <v>7934.7918248103597</v>
      </c>
      <c r="AE26" s="225">
        <v>8908.3797661530407</v>
      </c>
      <c r="AF26" s="225">
        <v>10701.37872268444</v>
      </c>
      <c r="AG26" s="225">
        <v>12748.008782276509</v>
      </c>
      <c r="AH26" s="225">
        <v>10784.464815809821</v>
      </c>
      <c r="AI26" s="225">
        <v>11937.20404498375</v>
      </c>
      <c r="AJ26" s="225">
        <v>14678.016076286931</v>
      </c>
      <c r="AK26" s="225">
        <v>15645.93764293407</v>
      </c>
      <c r="AL26" s="225">
        <v>13398.116509557451</v>
      </c>
      <c r="AM26" s="225">
        <v>13380.745725000141</v>
      </c>
      <c r="AN26" s="225">
        <v>14933.434636493861</v>
      </c>
      <c r="AO26" s="225">
        <v>12671.733878511101</v>
      </c>
      <c r="AP26" s="225">
        <v>9606.3171467954289</v>
      </c>
      <c r="AQ26" s="225">
        <v>11156.337363667939</v>
      </c>
      <c r="AR26" s="225">
        <v>14100.950991856849</v>
      </c>
      <c r="AS26" s="225">
        <v>14075.034439938199</v>
      </c>
      <c r="AT26" s="225">
        <v>13113.002254448549</v>
      </c>
      <c r="AU26" s="225">
        <f t="shared" si="0"/>
        <v>50592.231386800529</v>
      </c>
      <c r="AV26" s="225">
        <f t="shared" si="1"/>
        <v>52445.325049911538</v>
      </c>
      <c r="AW26" s="225"/>
      <c r="AX26" s="225">
        <f t="shared" si="2"/>
        <v>16019.045254250603</v>
      </c>
      <c r="AY26" s="225">
        <f t="shared" si="3"/>
        <v>20911.013023849122</v>
      </c>
      <c r="AZ26" s="225">
        <f t="shared" si="4"/>
        <v>23849.42243612231</v>
      </c>
      <c r="BA26" s="225">
        <f t="shared" si="5"/>
        <v>29733.528254008761</v>
      </c>
      <c r="BB26" s="219">
        <f t="shared" si="9"/>
        <v>27746.13699502829</v>
      </c>
      <c r="BC26" s="219">
        <f t="shared" si="10"/>
        <v>28989.942678088279</v>
      </c>
      <c r="BD26" s="219">
        <f t="shared" si="6"/>
        <v>43142.23208692381</v>
      </c>
      <c r="BE26" s="219">
        <f t="shared" si="7"/>
        <v>55659.274273762203</v>
      </c>
      <c r="BF26" s="219">
        <f t="shared" si="8"/>
        <v>50592.231386800529</v>
      </c>
    </row>
    <row r="27" spans="1:280" ht="22.5" customHeight="1">
      <c r="A27" s="148"/>
      <c r="B27" s="149" t="str">
        <f>IF('1'!A1=1,D27,F27)</f>
        <v>Industrial goods</v>
      </c>
      <c r="C27" s="422"/>
      <c r="D27" s="422" t="s">
        <v>5</v>
      </c>
      <c r="E27" s="422"/>
      <c r="F27" s="425" t="s">
        <v>126</v>
      </c>
      <c r="G27" s="385">
        <v>595.016413779799</v>
      </c>
      <c r="H27" s="225">
        <v>827.08810567892488</v>
      </c>
      <c r="I27" s="225">
        <v>833.402537546698</v>
      </c>
      <c r="J27" s="225">
        <v>758.27185924494506</v>
      </c>
      <c r="K27" s="225">
        <v>890.58967499106302</v>
      </c>
      <c r="L27" s="225">
        <v>1042.809341890812</v>
      </c>
      <c r="M27" s="225">
        <v>1141.8793978607041</v>
      </c>
      <c r="N27" s="225">
        <v>966.76111064626593</v>
      </c>
      <c r="O27" s="225">
        <v>1100.9500628489641</v>
      </c>
      <c r="P27" s="225">
        <v>1321.461882752405</v>
      </c>
      <c r="Q27" s="225">
        <v>1508.1035391875998</v>
      </c>
      <c r="R27" s="225">
        <v>1468.882725799388</v>
      </c>
      <c r="S27" s="225">
        <v>1631.0067483124681</v>
      </c>
      <c r="T27" s="225">
        <v>1860.88249956043</v>
      </c>
      <c r="U27" s="225">
        <v>2198.5279154575451</v>
      </c>
      <c r="V27" s="225">
        <v>2035.541689659543</v>
      </c>
      <c r="W27" s="225">
        <v>2309.8190563635831</v>
      </c>
      <c r="X27" s="225">
        <v>2423.5424819130712</v>
      </c>
      <c r="Y27" s="225">
        <v>2296.1227418975218</v>
      </c>
      <c r="Z27" s="225">
        <v>1912.509266067354</v>
      </c>
      <c r="AA27" s="225">
        <v>2280.7447110997282</v>
      </c>
      <c r="AB27" s="225">
        <v>2298.2935795342423</v>
      </c>
      <c r="AC27" s="225">
        <v>2879.8981612900961</v>
      </c>
      <c r="AD27" s="225">
        <v>2627.3706039655481</v>
      </c>
      <c r="AE27" s="225">
        <v>3130.0594175626429</v>
      </c>
      <c r="AF27" s="225">
        <v>3578.9082565326798</v>
      </c>
      <c r="AG27" s="225">
        <v>3694.2484305933604</v>
      </c>
      <c r="AH27" s="225">
        <v>3310.4581214095197</v>
      </c>
      <c r="AI27" s="225">
        <v>3265.2289346502948</v>
      </c>
      <c r="AJ27" s="225">
        <v>2972.962952491896</v>
      </c>
      <c r="AK27" s="225">
        <v>2990.121177259809</v>
      </c>
      <c r="AL27" s="225">
        <v>3162.1820750451743</v>
      </c>
      <c r="AM27" s="225">
        <v>3883.0782693002302</v>
      </c>
      <c r="AN27" s="225">
        <v>3583.4229638093898</v>
      </c>
      <c r="AO27" s="225">
        <v>3571.29643317615</v>
      </c>
      <c r="AP27" s="225">
        <v>3166.978735350036</v>
      </c>
      <c r="AQ27" s="225">
        <v>3814.2433689524696</v>
      </c>
      <c r="AR27" s="225">
        <v>4332.8928963901999</v>
      </c>
      <c r="AS27" s="225">
        <v>4330.3534895284902</v>
      </c>
      <c r="AT27" s="225">
        <v>4128.5832276760902</v>
      </c>
      <c r="AU27" s="225">
        <f t="shared" si="0"/>
        <v>14204.776401635807</v>
      </c>
      <c r="AV27" s="225">
        <f t="shared" si="1"/>
        <v>16606.072982547252</v>
      </c>
      <c r="AW27" s="225"/>
      <c r="AX27" s="225">
        <f t="shared" si="2"/>
        <v>3013.7789162503668</v>
      </c>
      <c r="AY27" s="225">
        <f t="shared" si="3"/>
        <v>4042.039525388845</v>
      </c>
      <c r="AZ27" s="225">
        <f t="shared" si="4"/>
        <v>5399.398210588357</v>
      </c>
      <c r="BA27" s="225">
        <f t="shared" si="5"/>
        <v>7725.9588529899866</v>
      </c>
      <c r="BB27" s="219">
        <f t="shared" si="9"/>
        <v>8941.9935462415306</v>
      </c>
      <c r="BC27" s="219">
        <f t="shared" si="10"/>
        <v>10086.307055889614</v>
      </c>
      <c r="BD27" s="219">
        <f t="shared" si="6"/>
        <v>13713.674226098203</v>
      </c>
      <c r="BE27" s="219">
        <f t="shared" si="7"/>
        <v>12390.495139447175</v>
      </c>
      <c r="BF27" s="219">
        <f t="shared" si="8"/>
        <v>14204.776401635807</v>
      </c>
      <c r="FS27" s="163" t="s">
        <v>316</v>
      </c>
      <c r="FT27" s="163" t="s">
        <v>182</v>
      </c>
    </row>
    <row r="28" spans="1:280" ht="27" customHeight="1">
      <c r="A28" s="148"/>
      <c r="B28" s="149" t="str">
        <f>IF('1'!A1=1,D28,F28)</f>
        <v>Ferrrous and nonferrous metals</v>
      </c>
      <c r="C28" s="422"/>
      <c r="D28" s="422" t="s">
        <v>6</v>
      </c>
      <c r="E28" s="422"/>
      <c r="F28" s="422" t="s">
        <v>127</v>
      </c>
      <c r="G28" s="440">
        <v>15344.066513889898</v>
      </c>
      <c r="H28" s="224">
        <v>14682.978030638369</v>
      </c>
      <c r="I28" s="224">
        <v>15223.83266012911</v>
      </c>
      <c r="J28" s="224">
        <v>13397.491914650571</v>
      </c>
      <c r="K28" s="225">
        <v>14936.02289271379</v>
      </c>
      <c r="L28" s="225">
        <v>19052.682302166468</v>
      </c>
      <c r="M28" s="225">
        <v>18315.973176443018</v>
      </c>
      <c r="N28" s="225">
        <v>18848.35087035843</v>
      </c>
      <c r="O28" s="225">
        <v>20786.445225186551</v>
      </c>
      <c r="P28" s="225">
        <v>20181.326379631049</v>
      </c>
      <c r="Q28" s="225">
        <v>21551.101968355128</v>
      </c>
      <c r="R28" s="225">
        <v>27340.654158595731</v>
      </c>
      <c r="S28" s="225">
        <v>28468.62588679872</v>
      </c>
      <c r="T28" s="225">
        <v>28975.94428956764</v>
      </c>
      <c r="U28" s="225">
        <v>25338.650795673988</v>
      </c>
      <c r="V28" s="225">
        <v>26096.891617806199</v>
      </c>
      <c r="W28" s="225">
        <v>23481.564866024532</v>
      </c>
      <c r="X28" s="225">
        <v>25729.633286398832</v>
      </c>
      <c r="Y28" s="225">
        <v>22064.194650177058</v>
      </c>
      <c r="Z28" s="225">
        <v>18255.853943412832</v>
      </c>
      <c r="AA28" s="225">
        <v>19491.557532893668</v>
      </c>
      <c r="AB28" s="225">
        <v>17862.55526749236</v>
      </c>
      <c r="AC28" s="225">
        <v>16286.34982614313</v>
      </c>
      <c r="AD28" s="225">
        <v>22297.596672699608</v>
      </c>
      <c r="AE28" s="225">
        <v>29332.03610850979</v>
      </c>
      <c r="AF28" s="225">
        <v>42984.377351917094</v>
      </c>
      <c r="AG28" s="225">
        <v>57650.822173135806</v>
      </c>
      <c r="AH28" s="225">
        <v>39206.048604780997</v>
      </c>
      <c r="AI28" s="225">
        <v>35498.456042913866</v>
      </c>
      <c r="AJ28" s="225">
        <v>27473.686445298059</v>
      </c>
      <c r="AK28" s="225">
        <v>24942.208370116539</v>
      </c>
      <c r="AL28" s="225">
        <v>24080.04584150084</v>
      </c>
      <c r="AM28" s="225">
        <v>26515.086853101362</v>
      </c>
      <c r="AN28" s="225">
        <v>35134.827663140997</v>
      </c>
      <c r="AO28" s="225">
        <v>25798.887753264447</v>
      </c>
      <c r="AP28" s="225">
        <v>22566.194373262202</v>
      </c>
      <c r="AQ28" s="225">
        <v>28754.232667773729</v>
      </c>
      <c r="AR28" s="225">
        <v>27848.011793220459</v>
      </c>
      <c r="AS28" s="225">
        <v>32233.665562436501</v>
      </c>
      <c r="AT28" s="225">
        <v>25388.458551815529</v>
      </c>
      <c r="AU28" s="225">
        <f t="shared" si="0"/>
        <v>110014.99664276901</v>
      </c>
      <c r="AV28" s="225">
        <f t="shared" si="1"/>
        <v>114224.36857524622</v>
      </c>
      <c r="AW28" s="225"/>
      <c r="AX28" s="225">
        <f t="shared" si="2"/>
        <v>58648.36911930795</v>
      </c>
      <c r="AY28" s="225">
        <f t="shared" si="3"/>
        <v>71153.02924168171</v>
      </c>
      <c r="AZ28" s="225">
        <f t="shared" si="4"/>
        <v>89859.527731768467</v>
      </c>
      <c r="BA28" s="225">
        <f t="shared" si="5"/>
        <v>108880.11258984654</v>
      </c>
      <c r="BB28" s="219">
        <f t="shared" si="9"/>
        <v>89531.246746013261</v>
      </c>
      <c r="BC28" s="219">
        <f t="shared" si="10"/>
        <v>75938.059299228771</v>
      </c>
      <c r="BD28" s="219">
        <f t="shared" si="6"/>
        <v>169173.28423834368</v>
      </c>
      <c r="BE28" s="219">
        <f t="shared" si="7"/>
        <v>111994.39669982929</v>
      </c>
      <c r="BF28" s="219">
        <f t="shared" si="8"/>
        <v>110014.99664276901</v>
      </c>
      <c r="FS28" s="163" t="s">
        <v>309</v>
      </c>
      <c r="FT28" s="163" t="s">
        <v>175</v>
      </c>
    </row>
    <row r="29" spans="1:280" ht="20.25" customHeight="1">
      <c r="A29" s="233">
        <v>7202</v>
      </c>
      <c r="B29" s="152" t="str">
        <f>IF('1'!A1=1,D29,F29)</f>
        <v>ferro-alloys</v>
      </c>
      <c r="C29" s="420">
        <v>7202</v>
      </c>
      <c r="D29" s="421" t="s">
        <v>42</v>
      </c>
      <c r="E29" s="420">
        <v>7202</v>
      </c>
      <c r="F29" s="424" t="s">
        <v>128</v>
      </c>
      <c r="G29" s="439">
        <v>1331.5914930402469</v>
      </c>
      <c r="H29" s="223">
        <v>1438.787974076525</v>
      </c>
      <c r="I29" s="223">
        <v>919.41948305912399</v>
      </c>
      <c r="J29" s="223">
        <v>922.52531112564793</v>
      </c>
      <c r="K29" s="223">
        <v>1018.589518882207</v>
      </c>
      <c r="L29" s="223">
        <v>1401.2302832220059</v>
      </c>
      <c r="M29" s="223">
        <v>1292.140551127537</v>
      </c>
      <c r="N29" s="223">
        <v>1643.722887854462</v>
      </c>
      <c r="O29" s="223">
        <v>2877.4463902541665</v>
      </c>
      <c r="P29" s="223">
        <v>3333.5882085626113</v>
      </c>
      <c r="Q29" s="223">
        <v>2940.004539540827</v>
      </c>
      <c r="R29" s="223">
        <v>3379.07486607296</v>
      </c>
      <c r="S29" s="223">
        <v>3559.7245320885895</v>
      </c>
      <c r="T29" s="223">
        <v>3183.7904902570758</v>
      </c>
      <c r="U29" s="223">
        <v>2258.6886775168582</v>
      </c>
      <c r="V29" s="223">
        <v>2878.7734150952879</v>
      </c>
      <c r="W29" s="227">
        <v>3207.2757735673054</v>
      </c>
      <c r="X29" s="227">
        <v>2753.0755417525679</v>
      </c>
      <c r="Y29" s="227">
        <v>2088.8113620345121</v>
      </c>
      <c r="Z29" s="227">
        <v>1663.5847833119919</v>
      </c>
      <c r="AA29" s="227">
        <v>1999.1955053254437</v>
      </c>
      <c r="AB29" s="227">
        <v>2382.2883558877811</v>
      </c>
      <c r="AC29" s="227">
        <v>1216.0015373025019</v>
      </c>
      <c r="AD29" s="227">
        <v>1903.8714672712517</v>
      </c>
      <c r="AE29" s="227">
        <v>2128.065145741688</v>
      </c>
      <c r="AF29" s="227">
        <v>3334.279603387688</v>
      </c>
      <c r="AG29" s="227">
        <v>4388.9942202021803</v>
      </c>
      <c r="AH29" s="227">
        <v>3089.6178315767556</v>
      </c>
      <c r="AI29" s="227">
        <v>6861.1190218067213</v>
      </c>
      <c r="AJ29" s="227">
        <v>2244.4273522186159</v>
      </c>
      <c r="AK29" s="227">
        <v>2345.273737859347</v>
      </c>
      <c r="AL29" s="227">
        <v>1442.9880844576401</v>
      </c>
      <c r="AM29" s="227">
        <v>3763.4723370613901</v>
      </c>
      <c r="AN29" s="227">
        <v>3091.6212645621404</v>
      </c>
      <c r="AO29" s="227">
        <v>842.28099433895397</v>
      </c>
      <c r="AP29" s="227">
        <v>296.54638423398751</v>
      </c>
      <c r="AQ29" s="227">
        <v>76.545240466494107</v>
      </c>
      <c r="AR29" s="227">
        <v>624.46001279955499</v>
      </c>
      <c r="AS29" s="227">
        <v>1076.403882597959</v>
      </c>
      <c r="AT29" s="227">
        <v>667.84468786416505</v>
      </c>
      <c r="AU29" s="227">
        <f t="shared" si="0"/>
        <v>7993.9209801964716</v>
      </c>
      <c r="AV29" s="227">
        <f t="shared" si="1"/>
        <v>2445.2538237281733</v>
      </c>
      <c r="AW29" s="227"/>
      <c r="AX29" s="227">
        <f t="shared" si="2"/>
        <v>4612.3242613015436</v>
      </c>
      <c r="AY29" s="227">
        <f t="shared" si="3"/>
        <v>5355.6832410862116</v>
      </c>
      <c r="AZ29" s="227">
        <f t="shared" si="4"/>
        <v>12530.114004430565</v>
      </c>
      <c r="BA29" s="227">
        <f t="shared" si="5"/>
        <v>11880.977114957812</v>
      </c>
      <c r="BB29" s="218">
        <f t="shared" si="9"/>
        <v>9712.7474606663764</v>
      </c>
      <c r="BC29" s="218">
        <f t="shared" si="10"/>
        <v>7501.3568657869782</v>
      </c>
      <c r="BD29" s="218">
        <f t="shared" si="6"/>
        <v>12940.95680090831</v>
      </c>
      <c r="BE29" s="218">
        <f t="shared" si="7"/>
        <v>12893.808196342323</v>
      </c>
      <c r="BF29" s="218">
        <f t="shared" si="8"/>
        <v>7993.9209801964716</v>
      </c>
      <c r="FS29" s="163" t="s">
        <v>294</v>
      </c>
      <c r="FT29" s="163" t="s">
        <v>296</v>
      </c>
    </row>
    <row r="30" spans="1:280" ht="24.75" customHeight="1">
      <c r="A30" s="233">
        <v>7207</v>
      </c>
      <c r="B30" s="152" t="str">
        <f>IF('1'!A1=1,D30,F30)</f>
        <v>semi-finished products of carbon steel</v>
      </c>
      <c r="C30" s="420">
        <v>7207</v>
      </c>
      <c r="D30" s="421" t="s">
        <v>43</v>
      </c>
      <c r="E30" s="420">
        <v>7207</v>
      </c>
      <c r="F30" s="421" t="s">
        <v>129</v>
      </c>
      <c r="G30" s="439">
        <v>3736.8937031559371</v>
      </c>
      <c r="H30" s="223">
        <v>3379.7959126363289</v>
      </c>
      <c r="I30" s="223">
        <v>4008.5505705790351</v>
      </c>
      <c r="J30" s="223">
        <v>4325.2935001156302</v>
      </c>
      <c r="K30" s="223">
        <v>4696.5691744663563</v>
      </c>
      <c r="L30" s="223">
        <v>6134.9358272222398</v>
      </c>
      <c r="M30" s="223">
        <v>4880.7082359522901</v>
      </c>
      <c r="N30" s="223">
        <v>3838.1560886674201</v>
      </c>
      <c r="O30" s="223">
        <v>5355.3334373402095</v>
      </c>
      <c r="P30" s="223">
        <v>5508.4748475392598</v>
      </c>
      <c r="Q30" s="223">
        <v>4329.2343301542005</v>
      </c>
      <c r="R30" s="223">
        <v>10228.6996004588</v>
      </c>
      <c r="S30" s="223">
        <v>9217.5671480480996</v>
      </c>
      <c r="T30" s="223">
        <v>10486.66067488202</v>
      </c>
      <c r="U30" s="223">
        <v>8120.9002532171298</v>
      </c>
      <c r="V30" s="223">
        <v>7865.9056885708696</v>
      </c>
      <c r="W30" s="227">
        <v>7425.7101417437298</v>
      </c>
      <c r="X30" s="227">
        <v>9919.7542751882102</v>
      </c>
      <c r="Y30" s="227">
        <v>6886.96666117938</v>
      </c>
      <c r="Z30" s="227">
        <v>6978.0595506709051</v>
      </c>
      <c r="AA30" s="227">
        <v>6958.9881384153596</v>
      </c>
      <c r="AB30" s="227">
        <v>5288.3783251544901</v>
      </c>
      <c r="AC30" s="227">
        <v>5542.5793176514198</v>
      </c>
      <c r="AD30" s="227">
        <v>7841.6075965783903</v>
      </c>
      <c r="AE30" s="227">
        <v>9634.3422514297399</v>
      </c>
      <c r="AF30" s="227">
        <v>11662.713076538748</v>
      </c>
      <c r="AG30" s="227">
        <v>16908.58540098969</v>
      </c>
      <c r="AH30" s="227">
        <v>9838.9149025742481</v>
      </c>
      <c r="AI30" s="227">
        <v>6889.9490532729069</v>
      </c>
      <c r="AJ30" s="227">
        <v>5756.0894028674102</v>
      </c>
      <c r="AK30" s="227">
        <v>4558.8583412996395</v>
      </c>
      <c r="AL30" s="227">
        <v>4800.4717224191609</v>
      </c>
      <c r="AM30" s="227">
        <v>3008.0654111507702</v>
      </c>
      <c r="AN30" s="227">
        <v>6486.9895592641697</v>
      </c>
      <c r="AO30" s="227">
        <v>5267.2249070480393</v>
      </c>
      <c r="AP30" s="227">
        <v>3727.9764514613503</v>
      </c>
      <c r="AQ30" s="227">
        <v>6489.0299655031304</v>
      </c>
      <c r="AR30" s="227">
        <v>5366.6355171710702</v>
      </c>
      <c r="AS30" s="227">
        <v>4976.8027821824498</v>
      </c>
      <c r="AT30" s="227">
        <v>4885.5859806111603</v>
      </c>
      <c r="AU30" s="227">
        <f t="shared" si="0"/>
        <v>18490.25632892433</v>
      </c>
      <c r="AV30" s="227">
        <f t="shared" si="1"/>
        <v>21718.054245467814</v>
      </c>
      <c r="AW30" s="227"/>
      <c r="AX30" s="227">
        <f t="shared" si="2"/>
        <v>15450.533686486931</v>
      </c>
      <c r="AY30" s="227">
        <f t="shared" si="3"/>
        <v>19550.369326308308</v>
      </c>
      <c r="AZ30" s="227">
        <f t="shared" si="4"/>
        <v>25421.742215492472</v>
      </c>
      <c r="BA30" s="227">
        <f t="shared" si="5"/>
        <v>35691.033764718115</v>
      </c>
      <c r="BB30" s="218">
        <f t="shared" si="9"/>
        <v>31210.490628782223</v>
      </c>
      <c r="BC30" s="218">
        <f t="shared" si="10"/>
        <v>25631.553377799661</v>
      </c>
      <c r="BD30" s="218">
        <f t="shared" si="6"/>
        <v>48044.555631532436</v>
      </c>
      <c r="BE30" s="218">
        <f t="shared" si="7"/>
        <v>22005.368519859119</v>
      </c>
      <c r="BF30" s="218">
        <f t="shared" si="8"/>
        <v>18490.25632892433</v>
      </c>
    </row>
    <row r="31" spans="1:280" ht="23.4" customHeight="1">
      <c r="A31" s="233">
        <v>7208</v>
      </c>
      <c r="B31" s="152" t="str">
        <f>IF('1'!A1=1,D31,F31)</f>
        <v>flat-rolled products of carbon steel</v>
      </c>
      <c r="C31" s="420">
        <v>7208</v>
      </c>
      <c r="D31" s="421" t="s">
        <v>53</v>
      </c>
      <c r="E31" s="420">
        <v>7208</v>
      </c>
      <c r="F31" s="421" t="s">
        <v>130</v>
      </c>
      <c r="G31" s="439">
        <v>4607.2960842845805</v>
      </c>
      <c r="H31" s="223">
        <v>4289.7485586146404</v>
      </c>
      <c r="I31" s="223">
        <v>3668.5564102175381</v>
      </c>
      <c r="J31" s="223">
        <v>2626.8224759628411</v>
      </c>
      <c r="K31" s="223">
        <v>3344.9152502709649</v>
      </c>
      <c r="L31" s="223">
        <v>4681.4670226458893</v>
      </c>
      <c r="M31" s="223">
        <v>5448.8892092612305</v>
      </c>
      <c r="N31" s="223">
        <v>5456.8508894742599</v>
      </c>
      <c r="O31" s="223">
        <v>5595.6098500062999</v>
      </c>
      <c r="P31" s="223">
        <v>4418.5408670038196</v>
      </c>
      <c r="Q31" s="223">
        <v>5052.2259646763796</v>
      </c>
      <c r="R31" s="223">
        <v>3470.9187419080049</v>
      </c>
      <c r="S31" s="223">
        <v>3805.1523664181905</v>
      </c>
      <c r="T31" s="223">
        <v>4501.6017640994996</v>
      </c>
      <c r="U31" s="223">
        <v>5084.0505331099703</v>
      </c>
      <c r="V31" s="223">
        <v>4658.0011369020995</v>
      </c>
      <c r="W31" s="227">
        <v>3650.709777423147</v>
      </c>
      <c r="X31" s="227">
        <v>3664.8939147957699</v>
      </c>
      <c r="Y31" s="227">
        <v>3640.9917833724403</v>
      </c>
      <c r="Z31" s="227">
        <v>2632.3347302816319</v>
      </c>
      <c r="AA31" s="227">
        <v>2867.9950973646073</v>
      </c>
      <c r="AB31" s="227">
        <v>2731.7737749127523</v>
      </c>
      <c r="AC31" s="227">
        <v>2049.3679711012333</v>
      </c>
      <c r="AD31" s="227">
        <v>3003.5171913552722</v>
      </c>
      <c r="AE31" s="227">
        <v>3874.1399621979876</v>
      </c>
      <c r="AF31" s="227">
        <v>8894.2574985457995</v>
      </c>
      <c r="AG31" s="227">
        <v>14154.882788193041</v>
      </c>
      <c r="AH31" s="227">
        <v>7449.6706748249499</v>
      </c>
      <c r="AI31" s="227">
        <v>7408.6952840963995</v>
      </c>
      <c r="AJ31" s="227">
        <v>2850.3578165344929</v>
      </c>
      <c r="AK31" s="227">
        <v>2020.868304870846</v>
      </c>
      <c r="AL31" s="227">
        <v>2504.9526782375101</v>
      </c>
      <c r="AM31" s="227">
        <v>1705.6659972484899</v>
      </c>
      <c r="AN31" s="227">
        <v>5092.6246830486616</v>
      </c>
      <c r="AO31" s="227">
        <v>5180.5153574599408</v>
      </c>
      <c r="AP31" s="227">
        <v>5430.0039148984306</v>
      </c>
      <c r="AQ31" s="227">
        <v>6826.0528921094701</v>
      </c>
      <c r="AR31" s="227">
        <v>7287.0533198227404</v>
      </c>
      <c r="AS31" s="227">
        <v>8378.9730345461903</v>
      </c>
      <c r="AT31" s="227">
        <v>5210.0570297456698</v>
      </c>
      <c r="AU31" s="227">
        <f t="shared" si="0"/>
        <v>17408.809952655523</v>
      </c>
      <c r="AV31" s="227">
        <f t="shared" si="1"/>
        <v>27702.136276224071</v>
      </c>
      <c r="AW31" s="227"/>
      <c r="AX31" s="227">
        <f t="shared" si="2"/>
        <v>15192.4235290796</v>
      </c>
      <c r="AY31" s="227">
        <f t="shared" si="3"/>
        <v>18932.122371652345</v>
      </c>
      <c r="AZ31" s="227">
        <f t="shared" si="4"/>
        <v>18537.295423594504</v>
      </c>
      <c r="BA31" s="227">
        <f t="shared" si="5"/>
        <v>18048.805800529757</v>
      </c>
      <c r="BB31" s="218">
        <f t="shared" si="9"/>
        <v>13588.930205872988</v>
      </c>
      <c r="BC31" s="218">
        <f t="shared" si="10"/>
        <v>10652.654034733867</v>
      </c>
      <c r="BD31" s="218">
        <f t="shared" si="6"/>
        <v>34372.950923761775</v>
      </c>
      <c r="BE31" s="218">
        <f t="shared" si="7"/>
        <v>14784.874083739249</v>
      </c>
      <c r="BF31" s="218">
        <f t="shared" si="8"/>
        <v>17408.809952655523</v>
      </c>
      <c r="JQ31" s="120" t="s">
        <v>230</v>
      </c>
      <c r="JR31" s="135" t="s">
        <v>231</v>
      </c>
    </row>
    <row r="32" spans="1:280" ht="26.4" customHeight="1">
      <c r="A32" s="148"/>
      <c r="B32" s="149" t="str">
        <f>IF('1'!A1=1,D32,F32)</f>
        <v>Machinery and equipment</v>
      </c>
      <c r="C32" s="422"/>
      <c r="D32" s="422" t="s">
        <v>44</v>
      </c>
      <c r="E32" s="422"/>
      <c r="F32" s="422" t="s">
        <v>131</v>
      </c>
      <c r="G32" s="440">
        <v>2960.1945590713808</v>
      </c>
      <c r="H32" s="224">
        <v>3130.7466408272167</v>
      </c>
      <c r="I32" s="224">
        <v>3520.0515395449202</v>
      </c>
      <c r="J32" s="224">
        <v>3905.2398132002008</v>
      </c>
      <c r="K32" s="224">
        <v>3680.2225260921823</v>
      </c>
      <c r="L32" s="224">
        <v>3615.5053113775593</v>
      </c>
      <c r="M32" s="224">
        <v>3311.6165118833692</v>
      </c>
      <c r="N32" s="224">
        <v>4042.6098082440399</v>
      </c>
      <c r="O32" s="225">
        <v>3680.3830397377124</v>
      </c>
      <c r="P32" s="225">
        <v>4211.7610171972001</v>
      </c>
      <c r="Q32" s="225">
        <v>4117.3285608411097</v>
      </c>
      <c r="R32" s="225">
        <v>5729.6830649287103</v>
      </c>
      <c r="S32" s="225">
        <v>4823.09406153288</v>
      </c>
      <c r="T32" s="225">
        <v>4942.0145132110401</v>
      </c>
      <c r="U32" s="225">
        <v>4975.49487172928</v>
      </c>
      <c r="V32" s="225">
        <v>6046.9620834481193</v>
      </c>
      <c r="W32" s="225">
        <v>6864.3227914149702</v>
      </c>
      <c r="X32" s="225">
        <v>6877.08323068148</v>
      </c>
      <c r="Y32" s="225">
        <v>6365.7505352374292</v>
      </c>
      <c r="Z32" s="225">
        <v>6539.9085775847307</v>
      </c>
      <c r="AA32" s="225">
        <v>6778.0660185836805</v>
      </c>
      <c r="AB32" s="225">
        <v>6072.6046776692701</v>
      </c>
      <c r="AC32" s="225">
        <v>7606.1045175347108</v>
      </c>
      <c r="AD32" s="225">
        <v>8732.5266967650296</v>
      </c>
      <c r="AE32" s="225">
        <v>8573.2572017406892</v>
      </c>
      <c r="AF32" s="225">
        <v>9476.6054756246795</v>
      </c>
      <c r="AG32" s="225">
        <v>8835.2975083732599</v>
      </c>
      <c r="AH32" s="225">
        <v>9576.4479696158596</v>
      </c>
      <c r="AI32" s="225">
        <v>9153.7710238685104</v>
      </c>
      <c r="AJ32" s="225">
        <v>10903.879366211449</v>
      </c>
      <c r="AK32" s="225">
        <v>11944.77937384852</v>
      </c>
      <c r="AL32" s="225">
        <v>11221.108537021821</v>
      </c>
      <c r="AM32" s="225">
        <v>12359.45431594888</v>
      </c>
      <c r="AN32" s="225">
        <v>13990.689441925349</v>
      </c>
      <c r="AO32" s="225">
        <v>10841.503707262431</v>
      </c>
      <c r="AP32" s="225">
        <v>10856.11691841939</v>
      </c>
      <c r="AQ32" s="225">
        <v>11437.02268008282</v>
      </c>
      <c r="AR32" s="225">
        <v>13020.232517992961</v>
      </c>
      <c r="AS32" s="225">
        <v>13115.27983745088</v>
      </c>
      <c r="AT32" s="225">
        <v>13918.772011413921</v>
      </c>
      <c r="AU32" s="225">
        <f t="shared" si="0"/>
        <v>48047.764383556045</v>
      </c>
      <c r="AV32" s="225">
        <f t="shared" si="1"/>
        <v>51491.307046940587</v>
      </c>
      <c r="AW32" s="225"/>
      <c r="AX32" s="225">
        <f t="shared" si="2"/>
        <v>13516.23255264372</v>
      </c>
      <c r="AY32" s="225">
        <f t="shared" si="3"/>
        <v>14649.954157597151</v>
      </c>
      <c r="AZ32" s="225">
        <f t="shared" si="4"/>
        <v>17739.155682704732</v>
      </c>
      <c r="BA32" s="225">
        <f t="shared" si="5"/>
        <v>20787.565529921318</v>
      </c>
      <c r="BB32" s="219">
        <f t="shared" si="9"/>
        <v>26647.065134918608</v>
      </c>
      <c r="BC32" s="219">
        <f t="shared" si="10"/>
        <v>29189.301910552691</v>
      </c>
      <c r="BD32" s="219">
        <f t="shared" si="6"/>
        <v>36461.608155354486</v>
      </c>
      <c r="BE32" s="219">
        <f t="shared" si="7"/>
        <v>43223.538300950298</v>
      </c>
      <c r="BF32" s="219">
        <f t="shared" si="8"/>
        <v>48047.764383556045</v>
      </c>
    </row>
    <row r="33" spans="1:58" ht="19.95" customHeight="1">
      <c r="A33" s="269">
        <v>84</v>
      </c>
      <c r="B33" s="152" t="str">
        <f>IF('1'!A1=1,D33,F33)</f>
        <v>mechanical machines, apparatus</v>
      </c>
      <c r="C33" s="420">
        <v>84</v>
      </c>
      <c r="D33" s="421" t="s">
        <v>59</v>
      </c>
      <c r="E33" s="420">
        <v>84</v>
      </c>
      <c r="F33" s="421" t="s">
        <v>132</v>
      </c>
      <c r="G33" s="439">
        <v>1523.5908770785231</v>
      </c>
      <c r="H33" s="223">
        <v>1798.0078613137921</v>
      </c>
      <c r="I33" s="223">
        <v>1636.3305164935969</v>
      </c>
      <c r="J33" s="223">
        <v>1609.888495055163</v>
      </c>
      <c r="K33" s="223">
        <v>1905.2074908271431</v>
      </c>
      <c r="L33" s="223">
        <v>2034.3152545141579</v>
      </c>
      <c r="M33" s="223">
        <v>1832.962961942902</v>
      </c>
      <c r="N33" s="223">
        <v>1933.9087364295642</v>
      </c>
      <c r="O33" s="223">
        <v>2030.3977380620258</v>
      </c>
      <c r="P33" s="223">
        <v>2509.7344907359939</v>
      </c>
      <c r="Q33" s="223">
        <v>2078.125691250098</v>
      </c>
      <c r="R33" s="223">
        <v>3198.1672323934799</v>
      </c>
      <c r="S33" s="223">
        <v>2616.9925472858158</v>
      </c>
      <c r="T33" s="223">
        <v>2627.828765492075</v>
      </c>
      <c r="U33" s="223">
        <v>2550.875255981096</v>
      </c>
      <c r="V33" s="223">
        <v>3172.5687727742979</v>
      </c>
      <c r="W33" s="227">
        <v>2995.0655550790716</v>
      </c>
      <c r="X33" s="227">
        <v>2633.4311852007581</v>
      </c>
      <c r="Y33" s="227">
        <v>2695.8436565908751</v>
      </c>
      <c r="Z33" s="227">
        <v>3040.0766568843983</v>
      </c>
      <c r="AA33" s="227">
        <v>3233.9165059507077</v>
      </c>
      <c r="AB33" s="227">
        <v>2691.9867541410413</v>
      </c>
      <c r="AC33" s="227">
        <v>3104.7466741481321</v>
      </c>
      <c r="AD33" s="227">
        <v>3451.7991459668901</v>
      </c>
      <c r="AE33" s="227">
        <v>3585.9312883141702</v>
      </c>
      <c r="AF33" s="227">
        <v>3783.2094925339397</v>
      </c>
      <c r="AG33" s="227">
        <v>3652.1327540817101</v>
      </c>
      <c r="AH33" s="227">
        <v>3747.36407701179</v>
      </c>
      <c r="AI33" s="227">
        <v>3565.3618141101097</v>
      </c>
      <c r="AJ33" s="227">
        <v>4021.7786217786697</v>
      </c>
      <c r="AK33" s="227">
        <v>4928.9681757814596</v>
      </c>
      <c r="AL33" s="227">
        <v>4384.9822179983403</v>
      </c>
      <c r="AM33" s="227">
        <v>4459.6598889233301</v>
      </c>
      <c r="AN33" s="227">
        <v>4207.2923791741305</v>
      </c>
      <c r="AO33" s="227">
        <v>3423.6117384220797</v>
      </c>
      <c r="AP33" s="227">
        <v>3576.0322139455802</v>
      </c>
      <c r="AQ33" s="227">
        <v>3552.4726409240702</v>
      </c>
      <c r="AR33" s="227">
        <v>4068.6746778827201</v>
      </c>
      <c r="AS33" s="227">
        <v>3837.6006271250199</v>
      </c>
      <c r="AT33" s="227">
        <v>3963.1884535298805</v>
      </c>
      <c r="AU33" s="227">
        <f t="shared" si="0"/>
        <v>15666.59622046512</v>
      </c>
      <c r="AV33" s="227">
        <f t="shared" si="1"/>
        <v>15421.936399461691</v>
      </c>
      <c r="AW33" s="227"/>
      <c r="AX33" s="227">
        <f t="shared" si="2"/>
        <v>6567.8177499410749</v>
      </c>
      <c r="AY33" s="227">
        <f t="shared" si="3"/>
        <v>7706.394443713767</v>
      </c>
      <c r="AZ33" s="227">
        <f t="shared" si="4"/>
        <v>9816.4251524415977</v>
      </c>
      <c r="BA33" s="227">
        <f t="shared" si="5"/>
        <v>10968.265341533286</v>
      </c>
      <c r="BB33" s="218">
        <f t="shared" si="9"/>
        <v>11364.417053755104</v>
      </c>
      <c r="BC33" s="218">
        <f t="shared" si="10"/>
        <v>12482.449080206772</v>
      </c>
      <c r="BD33" s="218">
        <f t="shared" si="6"/>
        <v>14768.637611941609</v>
      </c>
      <c r="BE33" s="218">
        <f t="shared" si="7"/>
        <v>16901.090829668581</v>
      </c>
      <c r="BF33" s="218">
        <f t="shared" si="8"/>
        <v>15666.59622046512</v>
      </c>
    </row>
    <row r="34" spans="1:58" ht="28.2" customHeight="1">
      <c r="A34" s="269">
        <v>85</v>
      </c>
      <c r="B34" s="152" t="str">
        <f>IF('1'!A1=1,D34,F34)</f>
        <v xml:space="preserve">electric machines and equipment </v>
      </c>
      <c r="C34" s="420">
        <v>85</v>
      </c>
      <c r="D34" s="421" t="s">
        <v>60</v>
      </c>
      <c r="E34" s="420">
        <v>85</v>
      </c>
      <c r="F34" s="421" t="s">
        <v>133</v>
      </c>
      <c r="G34" s="439">
        <v>589.25345655642798</v>
      </c>
      <c r="H34" s="223">
        <v>481.86064471890995</v>
      </c>
      <c r="I34" s="223">
        <v>727.47094171594495</v>
      </c>
      <c r="J34" s="223">
        <v>709.78998226230999</v>
      </c>
      <c r="K34" s="223">
        <v>771.97224262561099</v>
      </c>
      <c r="L34" s="223">
        <v>704.76111624455302</v>
      </c>
      <c r="M34" s="223">
        <v>753.51906679176795</v>
      </c>
      <c r="N34" s="223">
        <v>1008.4303364660041</v>
      </c>
      <c r="O34" s="223">
        <v>964.71773744896097</v>
      </c>
      <c r="P34" s="223">
        <v>1018.253567233766</v>
      </c>
      <c r="Q34" s="223">
        <v>1160.107435875716</v>
      </c>
      <c r="R34" s="223">
        <v>1229.3794910009619</v>
      </c>
      <c r="S34" s="223">
        <v>1237.0483419214399</v>
      </c>
      <c r="T34" s="223">
        <v>1324.1419059793091</v>
      </c>
      <c r="U34" s="223">
        <v>1432.634304245415</v>
      </c>
      <c r="V34" s="223">
        <v>1794.1433127713929</v>
      </c>
      <c r="W34" s="227">
        <v>2475.6865670795269</v>
      </c>
      <c r="X34" s="227">
        <v>2740.746938658905</v>
      </c>
      <c r="Y34" s="227">
        <v>2441.524278240784</v>
      </c>
      <c r="Z34" s="227">
        <v>2299.9609084914778</v>
      </c>
      <c r="AA34" s="227">
        <v>2105.1091368652787</v>
      </c>
      <c r="AB34" s="227">
        <v>1693.8299379708692</v>
      </c>
      <c r="AC34" s="227">
        <v>2824.7721044601822</v>
      </c>
      <c r="AD34" s="227">
        <v>3405.0152569185866</v>
      </c>
      <c r="AE34" s="227">
        <v>3510.5060749624949</v>
      </c>
      <c r="AF34" s="227">
        <v>3950.86532194352</v>
      </c>
      <c r="AG34" s="227">
        <v>3517.6261732355401</v>
      </c>
      <c r="AH34" s="227">
        <v>4051.27048727393</v>
      </c>
      <c r="AI34" s="227">
        <v>3748.73399510747</v>
      </c>
      <c r="AJ34" s="227">
        <v>4999.6670398804699</v>
      </c>
      <c r="AK34" s="227">
        <v>4459.5796008657499</v>
      </c>
      <c r="AL34" s="227">
        <v>4538.69814525534</v>
      </c>
      <c r="AM34" s="227">
        <v>5507.3591731382203</v>
      </c>
      <c r="AN34" s="227">
        <v>7101.5823527445609</v>
      </c>
      <c r="AO34" s="227">
        <v>5147.7583644388706</v>
      </c>
      <c r="AP34" s="227">
        <v>4954.0593223508304</v>
      </c>
      <c r="AQ34" s="227">
        <v>5244.8193833101004</v>
      </c>
      <c r="AR34" s="227">
        <v>5852.6125008917397</v>
      </c>
      <c r="AS34" s="227">
        <v>6236.13026234065</v>
      </c>
      <c r="AT34" s="227">
        <v>5648.22911903151</v>
      </c>
      <c r="AU34" s="227">
        <f t="shared" si="0"/>
        <v>22710.759212672481</v>
      </c>
      <c r="AV34" s="227">
        <f t="shared" si="1"/>
        <v>22981.791265574</v>
      </c>
      <c r="AW34" s="227"/>
      <c r="AX34" s="227">
        <f t="shared" si="2"/>
        <v>2508.3750252535929</v>
      </c>
      <c r="AY34" s="227">
        <f t="shared" si="3"/>
        <v>3238.6827621279358</v>
      </c>
      <c r="AZ34" s="227">
        <f t="shared" si="4"/>
        <v>4372.4582315594052</v>
      </c>
      <c r="BA34" s="227">
        <f t="shared" si="5"/>
        <v>5787.9678649175567</v>
      </c>
      <c r="BB34" s="218">
        <f t="shared" si="9"/>
        <v>9957.9186924706937</v>
      </c>
      <c r="BC34" s="218">
        <f t="shared" si="10"/>
        <v>10028.726436214916</v>
      </c>
      <c r="BD34" s="218">
        <f t="shared" si="6"/>
        <v>15030.268057415486</v>
      </c>
      <c r="BE34" s="218">
        <f t="shared" si="7"/>
        <v>17746.678781109029</v>
      </c>
      <c r="BF34" s="218">
        <f t="shared" si="8"/>
        <v>22710.759212672481</v>
      </c>
    </row>
    <row r="35" spans="1:58" ht="28.95" customHeight="1">
      <c r="A35" s="271">
        <v>86</v>
      </c>
      <c r="B35" s="201" t="str">
        <f>IF('1'!A1=1,D35,F35)</f>
        <v>railway and tram locomotives</v>
      </c>
      <c r="C35" s="430">
        <v>86</v>
      </c>
      <c r="D35" s="431" t="s">
        <v>63</v>
      </c>
      <c r="E35" s="430">
        <v>86</v>
      </c>
      <c r="F35" s="431" t="s">
        <v>134</v>
      </c>
      <c r="G35" s="441">
        <v>299.38613847173502</v>
      </c>
      <c r="H35" s="226">
        <v>282.9429628676254</v>
      </c>
      <c r="I35" s="226">
        <v>297.38780452001697</v>
      </c>
      <c r="J35" s="226">
        <v>210.83424831647932</v>
      </c>
      <c r="K35" s="226">
        <v>349.15805973518002</v>
      </c>
      <c r="L35" s="226">
        <v>424.65440081637314</v>
      </c>
      <c r="M35" s="226">
        <v>249.45437470353289</v>
      </c>
      <c r="N35" s="226">
        <v>220.98789471145841</v>
      </c>
      <c r="O35" s="226">
        <v>213.68300850484468</v>
      </c>
      <c r="P35" s="226">
        <v>239.1452330140375</v>
      </c>
      <c r="Q35" s="226">
        <v>411.33919695777092</v>
      </c>
      <c r="R35" s="226">
        <v>400.047669374826</v>
      </c>
      <c r="S35" s="226">
        <v>469.44665271949202</v>
      </c>
      <c r="T35" s="226">
        <v>412.849908537011</v>
      </c>
      <c r="U35" s="226">
        <v>435.264895575178</v>
      </c>
      <c r="V35" s="226">
        <v>431.728412067455</v>
      </c>
      <c r="W35" s="226">
        <v>515.97225559554295</v>
      </c>
      <c r="X35" s="226">
        <v>585.63461507358898</v>
      </c>
      <c r="Y35" s="226">
        <v>588.13039336474606</v>
      </c>
      <c r="Z35" s="226">
        <v>603.49195752656101</v>
      </c>
      <c r="AA35" s="226">
        <v>802.34432669112005</v>
      </c>
      <c r="AB35" s="226">
        <v>838.17387917909605</v>
      </c>
      <c r="AC35" s="226">
        <v>911.57507569944892</v>
      </c>
      <c r="AD35" s="226">
        <v>1074.0033233144441</v>
      </c>
      <c r="AE35" s="226">
        <v>682.52308174008203</v>
      </c>
      <c r="AF35" s="226">
        <v>730.23228417590008</v>
      </c>
      <c r="AG35" s="226">
        <v>796.17999367775201</v>
      </c>
      <c r="AH35" s="226">
        <v>800.53377770910197</v>
      </c>
      <c r="AI35" s="226">
        <v>507.72605474371102</v>
      </c>
      <c r="AJ35" s="226">
        <v>708.61650523814205</v>
      </c>
      <c r="AK35" s="284">
        <v>1090.6878714462082</v>
      </c>
      <c r="AL35" s="284">
        <v>1038.996791178972</v>
      </c>
      <c r="AM35" s="284">
        <v>1155.438929919258</v>
      </c>
      <c r="AN35" s="284">
        <v>1396.3128416551858</v>
      </c>
      <c r="AO35" s="284">
        <v>1219.3728723259142</v>
      </c>
      <c r="AP35" s="284">
        <v>1308.0917872610059</v>
      </c>
      <c r="AQ35" s="284">
        <v>1455.4371501859769</v>
      </c>
      <c r="AR35" s="284">
        <v>1584.990032351908</v>
      </c>
      <c r="AS35" s="284">
        <v>1793.3068284633773</v>
      </c>
      <c r="AT35" s="284">
        <v>2305.506351839766</v>
      </c>
      <c r="AU35" s="284">
        <f t="shared" si="0"/>
        <v>5079.2164311613642</v>
      </c>
      <c r="AV35" s="284">
        <f t="shared" si="1"/>
        <v>7139.2403628410284</v>
      </c>
      <c r="AW35" s="227"/>
      <c r="AX35" s="284">
        <f t="shared" si="2"/>
        <v>1090.5511541758567</v>
      </c>
      <c r="AY35" s="284">
        <f t="shared" si="3"/>
        <v>1244.2547299665446</v>
      </c>
      <c r="AZ35" s="284">
        <f t="shared" si="4"/>
        <v>1264.2151078514792</v>
      </c>
      <c r="BA35" s="284">
        <f t="shared" si="5"/>
        <v>1749.2898688991359</v>
      </c>
      <c r="BB35" s="220">
        <f t="shared" si="9"/>
        <v>2293.2292215604393</v>
      </c>
      <c r="BC35" s="220">
        <f t="shared" si="10"/>
        <v>3626.0966048841092</v>
      </c>
      <c r="BD35" s="220">
        <f t="shared" si="6"/>
        <v>3009.4691373028363</v>
      </c>
      <c r="BE35" s="220">
        <f t="shared" si="7"/>
        <v>3346.0272226070329</v>
      </c>
      <c r="BF35" s="220">
        <f t="shared" si="8"/>
        <v>5079.2164311613642</v>
      </c>
    </row>
    <row r="36" spans="1:58">
      <c r="A36" s="104" t="str">
        <f>IF('1'!A1=1,C36,E36)</f>
        <v>*According to State Statistics Service of Ukraine data.</v>
      </c>
      <c r="B36" s="156"/>
      <c r="C36" s="342" t="s">
        <v>178</v>
      </c>
      <c r="D36" s="343"/>
      <c r="E36" s="344" t="s">
        <v>82</v>
      </c>
      <c r="F36" s="343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</row>
    <row r="37" spans="1:58">
      <c r="A37" s="102" t="str">
        <f>IF('1'!A1=1,C37,E37)</f>
        <v>Notes:</v>
      </c>
      <c r="B37" s="153"/>
      <c r="C37" s="338" t="s">
        <v>183</v>
      </c>
      <c r="D37" s="345"/>
      <c r="E37" s="340" t="s">
        <v>184</v>
      </c>
      <c r="F37" s="34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</row>
    <row r="38" spans="1:58" ht="15.75" customHeight="1">
      <c r="A38" s="136" t="str">
        <f>IF('1'!A1=1,C38,E38)</f>
        <v>Since 2014, data exclude the temporarily occupied by the russian federation territories of Ukraine.</v>
      </c>
      <c r="B38" s="127"/>
      <c r="C38" s="346" t="s">
        <v>353</v>
      </c>
      <c r="D38" s="347"/>
      <c r="E38" s="360" t="s">
        <v>348</v>
      </c>
      <c r="F38" s="347"/>
      <c r="G38" s="130"/>
      <c r="H38" s="130"/>
      <c r="I38" s="130"/>
      <c r="J38" s="130"/>
      <c r="K38" s="130"/>
      <c r="L38" s="130"/>
      <c r="M38" s="130"/>
      <c r="N38" s="130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477"/>
      <c r="AX38" s="158"/>
      <c r="AY38" s="158"/>
      <c r="AZ38" s="158"/>
      <c r="BA38" s="158"/>
      <c r="BB38" s="158"/>
      <c r="BC38" s="158"/>
      <c r="BD38" s="158"/>
      <c r="BE38" s="158"/>
      <c r="BF38" s="158"/>
    </row>
    <row r="39" spans="1:58" ht="21" customHeight="1">
      <c r="A39" s="215" t="str">
        <f>IF('1'!$A$1=1,C39,F39)</f>
        <v xml:space="preserve"> **The Union currently counts 27 EU countries. The United Kingdom of Great Britain and Northern Ireland withdrew from the European Union on 31 January 2020</v>
      </c>
      <c r="B39" s="104"/>
      <c r="C39" s="328" t="s">
        <v>226</v>
      </c>
      <c r="D39" s="329"/>
      <c r="E39" s="328"/>
      <c r="F39" s="328" t="s">
        <v>227</v>
      </c>
    </row>
    <row r="40" spans="1:58">
      <c r="A40" s="104" t="str">
        <f>IF('1'!$A$1=1,C40,F40)</f>
        <v xml:space="preserve"> In some cases, the sum of the components may not be equal to the result due to rounding. </v>
      </c>
      <c r="C40" s="326" t="s">
        <v>352</v>
      </c>
      <c r="D40" s="313"/>
      <c r="E40" s="313"/>
      <c r="F40" s="326" t="s">
        <v>246</v>
      </c>
    </row>
    <row r="71" spans="1:289" s="286" customFormat="1">
      <c r="A71" s="285"/>
      <c r="C71" s="287"/>
      <c r="D71" s="287"/>
      <c r="E71" s="287"/>
      <c r="F71" s="287"/>
      <c r="BG71" s="299"/>
      <c r="BH71" s="299"/>
      <c r="BI71" s="299"/>
      <c r="BJ71" s="299"/>
      <c r="BK71" s="299"/>
      <c r="BL71" s="299"/>
      <c r="BM71" s="299"/>
      <c r="BN71" s="299"/>
      <c r="BO71" s="299"/>
      <c r="BP71" s="299"/>
      <c r="BQ71" s="299"/>
      <c r="BR71" s="299"/>
      <c r="BS71" s="299"/>
      <c r="BT71" s="299"/>
      <c r="BU71" s="299"/>
      <c r="BV71" s="299"/>
      <c r="BW71" s="299"/>
      <c r="BX71" s="299"/>
      <c r="BY71" s="299"/>
      <c r="BZ71" s="299"/>
      <c r="CA71" s="299"/>
      <c r="CB71" s="299"/>
      <c r="CC71" s="299"/>
      <c r="CD71" s="299"/>
      <c r="CE71" s="299"/>
      <c r="CF71" s="299"/>
      <c r="CG71" s="299"/>
      <c r="CH71" s="299"/>
      <c r="CI71" s="299"/>
      <c r="CJ71" s="299"/>
      <c r="CK71" s="299"/>
      <c r="CL71" s="299"/>
      <c r="CM71" s="299"/>
      <c r="CN71" s="299"/>
      <c r="CO71" s="299"/>
      <c r="CP71" s="299"/>
      <c r="CQ71" s="299"/>
      <c r="CR71" s="299"/>
      <c r="CS71" s="299"/>
      <c r="CT71" s="299"/>
      <c r="CU71" s="299"/>
      <c r="CV71" s="299"/>
      <c r="CW71" s="299"/>
      <c r="CX71" s="299"/>
      <c r="CY71" s="299"/>
      <c r="CZ71" s="299"/>
      <c r="DA71" s="299"/>
      <c r="DB71" s="299"/>
      <c r="DC71" s="299"/>
      <c r="DD71" s="299"/>
      <c r="DE71" s="299"/>
      <c r="DF71" s="299"/>
      <c r="DG71" s="299"/>
      <c r="DH71" s="299"/>
      <c r="DI71" s="299"/>
      <c r="DJ71" s="299"/>
      <c r="DK71" s="299"/>
      <c r="DL71" s="299"/>
      <c r="DM71" s="299"/>
      <c r="DN71" s="299"/>
      <c r="DO71" s="299"/>
      <c r="DP71" s="299"/>
      <c r="DQ71" s="299"/>
      <c r="DR71" s="299"/>
      <c r="DS71" s="299"/>
      <c r="DT71" s="299"/>
      <c r="DU71" s="299"/>
      <c r="DV71" s="299"/>
      <c r="DW71" s="299"/>
      <c r="DX71" s="299"/>
      <c r="DY71" s="299"/>
      <c r="DZ71" s="299"/>
      <c r="EA71" s="299"/>
      <c r="EB71" s="299"/>
      <c r="EC71" s="299"/>
      <c r="ED71" s="299"/>
      <c r="EE71" s="299"/>
      <c r="EF71" s="299"/>
      <c r="EG71" s="299"/>
      <c r="EH71" s="299"/>
      <c r="EI71" s="299"/>
      <c r="EJ71" s="299"/>
      <c r="EK71" s="299"/>
      <c r="EL71" s="299"/>
      <c r="EM71" s="299"/>
      <c r="EN71" s="299"/>
      <c r="EO71" s="299"/>
      <c r="EP71" s="299"/>
      <c r="EQ71" s="299"/>
      <c r="ER71" s="299"/>
      <c r="ES71" s="299"/>
      <c r="ET71" s="299"/>
      <c r="EU71" s="299"/>
      <c r="EV71" s="299"/>
      <c r="EW71" s="299"/>
      <c r="EX71" s="299"/>
      <c r="EY71" s="299"/>
      <c r="EZ71" s="299"/>
      <c r="FA71" s="299"/>
      <c r="FB71" s="299"/>
      <c r="FC71" s="299"/>
      <c r="FD71" s="299"/>
      <c r="FE71" s="299"/>
      <c r="FF71" s="299"/>
      <c r="FG71" s="288"/>
      <c r="FH71" s="288"/>
      <c r="FI71" s="288"/>
      <c r="FJ71" s="288"/>
      <c r="FK71" s="288"/>
      <c r="FL71" s="288"/>
      <c r="FM71" s="288"/>
      <c r="FN71" s="288"/>
      <c r="FO71" s="288"/>
      <c r="FP71" s="288"/>
      <c r="FQ71" s="288"/>
      <c r="FR71" s="288"/>
      <c r="FS71" s="288"/>
      <c r="FT71" s="288"/>
      <c r="FU71" s="288"/>
      <c r="FV71" s="288"/>
      <c r="FW71" s="288"/>
      <c r="FX71" s="288"/>
      <c r="FY71" s="299"/>
      <c r="FZ71" s="299"/>
      <c r="GA71" s="299"/>
      <c r="GB71" s="299"/>
      <c r="GC71" s="299"/>
      <c r="GD71" s="299"/>
      <c r="GE71" s="299"/>
      <c r="GF71" s="299"/>
      <c r="GG71" s="299"/>
      <c r="GH71" s="299"/>
      <c r="GI71" s="299"/>
      <c r="GJ71" s="299"/>
      <c r="GK71" s="299"/>
      <c r="GL71" s="299"/>
      <c r="GM71" s="299"/>
      <c r="GN71" s="299"/>
      <c r="GO71" s="299"/>
      <c r="GP71" s="299"/>
      <c r="GQ71" s="299"/>
      <c r="GR71" s="299"/>
      <c r="GS71" s="299"/>
      <c r="GT71" s="299"/>
      <c r="GU71" s="299"/>
      <c r="GV71" s="299"/>
      <c r="GW71" s="299"/>
      <c r="GX71" s="288"/>
      <c r="GY71" s="288"/>
      <c r="GZ71" s="288"/>
      <c r="HA71" s="288"/>
      <c r="HB71" s="288"/>
      <c r="HC71" s="288"/>
      <c r="HD71" s="288"/>
      <c r="HE71" s="288"/>
      <c r="HF71" s="288"/>
      <c r="HG71" s="288"/>
      <c r="HH71" s="288"/>
      <c r="HI71" s="288"/>
      <c r="HJ71" s="288"/>
      <c r="HK71" s="288"/>
      <c r="HL71" s="288"/>
      <c r="HM71" s="288"/>
      <c r="HN71" s="288"/>
      <c r="HO71" s="288"/>
      <c r="HP71" s="288"/>
      <c r="HQ71" s="288"/>
      <c r="JL71" s="288"/>
      <c r="JM71" s="288"/>
      <c r="JN71" s="288"/>
      <c r="JO71" s="288"/>
      <c r="JP71" s="288"/>
      <c r="JQ71" s="288"/>
      <c r="JR71" s="288"/>
      <c r="JS71" s="288"/>
      <c r="JT71" s="288"/>
      <c r="JU71" s="288"/>
      <c r="JV71" s="288"/>
      <c r="JW71" s="288"/>
      <c r="JX71" s="288"/>
      <c r="JY71" s="288"/>
      <c r="JZ71" s="288"/>
      <c r="KA71" s="288"/>
      <c r="KB71" s="288"/>
      <c r="KC71" s="288"/>
    </row>
    <row r="72" spans="1:289" s="286" customFormat="1" ht="13.5" customHeight="1">
      <c r="A72" s="518"/>
      <c r="B72" s="519"/>
      <c r="C72" s="519"/>
      <c r="D72" s="519"/>
      <c r="E72" s="519"/>
      <c r="F72" s="519"/>
      <c r="BG72" s="299"/>
      <c r="BH72" s="299"/>
      <c r="BI72" s="299"/>
      <c r="BJ72" s="299"/>
      <c r="BK72" s="299"/>
      <c r="BL72" s="299"/>
      <c r="BM72" s="299"/>
      <c r="BN72" s="299"/>
      <c r="BO72" s="299"/>
      <c r="BP72" s="299"/>
      <c r="BQ72" s="299"/>
      <c r="BR72" s="299"/>
      <c r="BS72" s="299"/>
      <c r="BT72" s="299"/>
      <c r="BU72" s="299"/>
      <c r="BV72" s="299"/>
      <c r="BW72" s="299"/>
      <c r="BX72" s="299"/>
      <c r="BY72" s="299"/>
      <c r="BZ72" s="299"/>
      <c r="CA72" s="299"/>
      <c r="CB72" s="299"/>
      <c r="CC72" s="299"/>
      <c r="CD72" s="299"/>
      <c r="CE72" s="299"/>
      <c r="CF72" s="299"/>
      <c r="CG72" s="299"/>
      <c r="CH72" s="299"/>
      <c r="CI72" s="299"/>
      <c r="CJ72" s="299"/>
      <c r="CK72" s="299"/>
      <c r="CL72" s="299"/>
      <c r="CM72" s="299"/>
      <c r="CN72" s="299"/>
      <c r="CO72" s="299"/>
      <c r="CP72" s="299"/>
      <c r="CQ72" s="299"/>
      <c r="CR72" s="299"/>
      <c r="CS72" s="299"/>
      <c r="CT72" s="299"/>
      <c r="CU72" s="299"/>
      <c r="CV72" s="299"/>
      <c r="CW72" s="299"/>
      <c r="CX72" s="299"/>
      <c r="CY72" s="299"/>
      <c r="CZ72" s="299"/>
      <c r="DA72" s="299"/>
      <c r="DB72" s="299"/>
      <c r="DC72" s="299"/>
      <c r="DD72" s="299"/>
      <c r="DE72" s="299"/>
      <c r="DF72" s="299"/>
      <c r="DG72" s="299"/>
      <c r="DH72" s="299"/>
      <c r="DI72" s="299"/>
      <c r="DJ72" s="299"/>
      <c r="DK72" s="299"/>
      <c r="DL72" s="299"/>
      <c r="DM72" s="299"/>
      <c r="DN72" s="299"/>
      <c r="DO72" s="299"/>
      <c r="DP72" s="299"/>
      <c r="DQ72" s="299"/>
      <c r="DR72" s="299"/>
      <c r="DS72" s="299"/>
      <c r="DT72" s="299"/>
      <c r="DU72" s="299"/>
      <c r="DV72" s="299"/>
      <c r="DW72" s="299"/>
      <c r="DX72" s="299"/>
      <c r="DY72" s="299"/>
      <c r="DZ72" s="299"/>
      <c r="EA72" s="299"/>
      <c r="EB72" s="299"/>
      <c r="EC72" s="299"/>
      <c r="ED72" s="299"/>
      <c r="EE72" s="299"/>
      <c r="EF72" s="299"/>
      <c r="EG72" s="299"/>
      <c r="EH72" s="299"/>
      <c r="EI72" s="299"/>
      <c r="EJ72" s="299"/>
      <c r="EK72" s="299"/>
      <c r="EL72" s="299"/>
      <c r="EM72" s="299"/>
      <c r="EN72" s="299"/>
      <c r="EO72" s="299"/>
      <c r="EP72" s="299"/>
      <c r="EQ72" s="299"/>
      <c r="ER72" s="299"/>
      <c r="ES72" s="299"/>
      <c r="ET72" s="299"/>
      <c r="EU72" s="299"/>
      <c r="EV72" s="299"/>
      <c r="EW72" s="299"/>
      <c r="EX72" s="299"/>
      <c r="EY72" s="299"/>
      <c r="EZ72" s="299"/>
      <c r="FA72" s="299"/>
      <c r="FB72" s="299"/>
      <c r="FC72" s="299"/>
      <c r="FD72" s="299"/>
      <c r="FE72" s="299"/>
      <c r="FF72" s="299"/>
      <c r="FG72" s="288"/>
      <c r="FH72" s="288"/>
      <c r="FI72" s="288"/>
      <c r="FJ72" s="288"/>
      <c r="FK72" s="288"/>
      <c r="FL72" s="288"/>
      <c r="FM72" s="288"/>
      <c r="FN72" s="288"/>
      <c r="FO72" s="288"/>
      <c r="FP72" s="288"/>
      <c r="FQ72" s="288"/>
      <c r="FR72" s="288"/>
      <c r="FS72" s="288"/>
      <c r="FT72" s="288"/>
      <c r="FU72" s="288"/>
      <c r="FV72" s="288"/>
      <c r="FW72" s="288"/>
      <c r="FX72" s="288"/>
      <c r="FY72" s="299"/>
      <c r="FZ72" s="299"/>
      <c r="GA72" s="299"/>
      <c r="GB72" s="299"/>
      <c r="GC72" s="299"/>
      <c r="GD72" s="299"/>
      <c r="GE72" s="299"/>
      <c r="GF72" s="299"/>
      <c r="GG72" s="299"/>
      <c r="GH72" s="299"/>
      <c r="GI72" s="299"/>
      <c r="GJ72" s="299"/>
      <c r="GK72" s="299"/>
      <c r="GL72" s="299"/>
      <c r="GM72" s="299"/>
      <c r="GN72" s="299"/>
      <c r="GO72" s="299"/>
      <c r="GP72" s="299"/>
      <c r="GQ72" s="299"/>
      <c r="GR72" s="299"/>
      <c r="GS72" s="299"/>
      <c r="GT72" s="299"/>
      <c r="GU72" s="299"/>
      <c r="GV72" s="299"/>
      <c r="GW72" s="299"/>
      <c r="GX72" s="288"/>
      <c r="GY72" s="288"/>
      <c r="GZ72" s="288"/>
      <c r="HA72" s="288"/>
      <c r="HB72" s="288"/>
      <c r="HC72" s="288"/>
      <c r="HD72" s="288"/>
      <c r="HE72" s="288"/>
      <c r="HF72" s="288"/>
      <c r="HG72" s="288"/>
      <c r="HH72" s="288"/>
      <c r="HI72" s="288"/>
      <c r="HJ72" s="288"/>
      <c r="HK72" s="288"/>
      <c r="HL72" s="288"/>
      <c r="HM72" s="288"/>
      <c r="HN72" s="288"/>
      <c r="HO72" s="288"/>
      <c r="HP72" s="288"/>
      <c r="HQ72" s="288"/>
      <c r="JL72" s="288"/>
      <c r="JM72" s="288"/>
      <c r="JN72" s="288"/>
      <c r="JO72" s="288"/>
      <c r="JP72" s="288"/>
      <c r="JQ72" s="288"/>
      <c r="JR72" s="288"/>
      <c r="JS72" s="288"/>
      <c r="JT72" s="288"/>
      <c r="JU72" s="288"/>
      <c r="JV72" s="288"/>
      <c r="JW72" s="288"/>
      <c r="JX72" s="288"/>
      <c r="JY72" s="288"/>
      <c r="JZ72" s="288"/>
      <c r="KA72" s="288"/>
      <c r="KB72" s="288"/>
      <c r="KC72" s="288"/>
    </row>
  </sheetData>
  <mergeCells count="25">
    <mergeCell ref="O5:R5"/>
    <mergeCell ref="F5:F6"/>
    <mergeCell ref="E5:E6"/>
    <mergeCell ref="S5:V5"/>
    <mergeCell ref="AA5:AD5"/>
    <mergeCell ref="W5:Z5"/>
    <mergeCell ref="A72:F72"/>
    <mergeCell ref="A5:A6"/>
    <mergeCell ref="B5:B6"/>
    <mergeCell ref="C5:C6"/>
    <mergeCell ref="D5:D6"/>
    <mergeCell ref="BE5:BE6"/>
    <mergeCell ref="AM5:AP5"/>
    <mergeCell ref="BF5:BF6"/>
    <mergeCell ref="AI5:AL5"/>
    <mergeCell ref="BB5:BB6"/>
    <mergeCell ref="BC5:BC6"/>
    <mergeCell ref="BD5:BD6"/>
    <mergeCell ref="AX5:AX6"/>
    <mergeCell ref="AY5:AY6"/>
    <mergeCell ref="AZ5:AZ6"/>
    <mergeCell ref="BA5:BA6"/>
    <mergeCell ref="AQ5:AT5"/>
    <mergeCell ref="AU5:AU6"/>
    <mergeCell ref="AV5:AV6"/>
  </mergeCells>
  <phoneticPr fontId="50" type="noConversion"/>
  <hyperlinks>
    <hyperlink ref="A1" location="'1'!A1" display="до змісту"/>
  </hyperlinks>
  <printOptions horizontalCentered="1" verticalCentered="1"/>
  <pageMargins left="0.19685039370078741" right="0.15748031496062992" top="0.39370078740157483" bottom="0.15748031496062992" header="0.23622047244094491" footer="0.15748031496062992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N43"/>
  <sheetViews>
    <sheetView zoomScale="53" zoomScaleNormal="53" workbookViewId="0">
      <selection activeCell="AA32" sqref="AA32"/>
    </sheetView>
  </sheetViews>
  <sheetFormatPr defaultColWidth="8" defaultRowHeight="13.2" outlineLevelCol="2"/>
  <cols>
    <col min="1" max="1" width="8.5546875" style="141" customWidth="1"/>
    <col min="2" max="2" width="42.33203125" style="141" customWidth="1"/>
    <col min="3" max="3" width="9.5546875" style="141" hidden="1" customWidth="1" outlineLevel="2"/>
    <col min="4" max="4" width="32.33203125" style="141" hidden="1" customWidth="1" outlineLevel="2"/>
    <col min="5" max="5" width="7.44140625" style="141" hidden="1" customWidth="1" outlineLevel="2"/>
    <col min="6" max="6" width="36.109375" style="141" hidden="1" customWidth="1" outlineLevel="2"/>
    <col min="7" max="7" width="9.5546875" style="141" hidden="1" customWidth="1" outlineLevel="1" collapsed="1"/>
    <col min="8" max="22" width="9.5546875" style="141" hidden="1" customWidth="1" outlineLevel="1"/>
    <col min="23" max="23" width="9.5546875" style="141" customWidth="1" collapsed="1"/>
    <col min="24" max="48" width="9.5546875" style="141" customWidth="1"/>
    <col min="49" max="49" width="10.109375" style="154" customWidth="1"/>
    <col min="50" max="53" width="9.6640625" style="141" hidden="1" customWidth="1" outlineLevel="2"/>
    <col min="54" max="54" width="8.109375" style="141" hidden="1" customWidth="1" outlineLevel="2"/>
    <col min="55" max="55" width="8.6640625" style="141" hidden="1" customWidth="1" outlineLevel="2"/>
    <col min="56" max="56" width="9.33203125" style="141" hidden="1" customWidth="1" outlineLevel="2"/>
    <col min="57" max="58" width="10.33203125" style="141" hidden="1" customWidth="1" outlineLevel="2"/>
    <col min="59" max="59" width="8" style="141" collapsed="1"/>
    <col min="60" max="88" width="8" style="141"/>
    <col min="89" max="96" width="8" style="164"/>
    <col min="97" max="103" width="8" style="141"/>
    <col min="104" max="107" width="8" style="164"/>
    <col min="108" max="108" width="12.109375" style="164" customWidth="1"/>
    <col min="109" max="117" width="8" style="164"/>
    <col min="118" max="126" width="8" style="162"/>
    <col min="127" max="129" width="8" style="164"/>
    <col min="130" max="163" width="8" style="163"/>
    <col min="164" max="170" width="8" style="164"/>
    <col min="171" max="16384" width="8" style="141"/>
  </cols>
  <sheetData>
    <row r="1" spans="1:170" ht="15.75" customHeight="1">
      <c r="A1" s="101" t="str">
        <f>IF('1'!A1=1,"до змісту","to title")</f>
        <v>to title</v>
      </c>
      <c r="H1" s="175"/>
      <c r="I1" s="175"/>
      <c r="J1" s="175"/>
      <c r="O1" s="175"/>
      <c r="P1" s="175"/>
      <c r="Q1" s="175"/>
      <c r="AD1" s="138"/>
      <c r="AG1" s="384"/>
      <c r="AH1" s="138"/>
    </row>
    <row r="2" spans="1:170">
      <c r="A2" s="100" t="str">
        <f>IF('1'!A1=1,"1.4 Динаміка товарної структури імпорту з країн ЄС*","1.4 Dynamics of the Commodity Composition of Imports from EU countries*")</f>
        <v>1.4 Dynamics of the Commodity Composition of Imports from EU countries*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46"/>
      <c r="AX2" s="100"/>
      <c r="AY2" s="100"/>
      <c r="AZ2" s="100"/>
      <c r="BA2" s="100"/>
      <c r="BB2" s="100"/>
      <c r="BC2" s="100"/>
      <c r="BD2" s="100"/>
      <c r="BE2" s="100"/>
      <c r="BF2" s="100"/>
    </row>
    <row r="3" spans="1:170">
      <c r="A3" s="143" t="str">
        <f>IF('1'!A1=1,"(відповідно до КПБ6)","(according to BPM6 methodology)")</f>
        <v>(according to BPM6 methodology)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03"/>
      <c r="T3" s="103"/>
      <c r="U3" s="146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480"/>
      <c r="AX3" s="143"/>
      <c r="AY3" s="143"/>
      <c r="AZ3" s="143"/>
      <c r="BA3" s="143"/>
      <c r="BB3" s="143"/>
      <c r="BC3" s="143"/>
      <c r="BD3" s="143"/>
      <c r="BE3" s="143"/>
      <c r="BF3" s="143"/>
    </row>
    <row r="4" spans="1:170">
      <c r="A4" s="363" t="str">
        <f>IF('1'!$A$1=1," Млн грн","UAH mln")</f>
        <v>UAH mln</v>
      </c>
      <c r="B4" s="100"/>
      <c r="C4" s="100"/>
      <c r="D4" s="100"/>
      <c r="E4" s="100"/>
      <c r="F4" s="100"/>
      <c r="G4" s="139"/>
      <c r="H4" s="140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60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480"/>
      <c r="AX4" s="143"/>
      <c r="AY4" s="143"/>
      <c r="AZ4" s="143"/>
      <c r="BA4" s="143"/>
      <c r="BB4" s="143"/>
      <c r="BC4" s="143"/>
      <c r="BD4" s="143"/>
      <c r="BE4" s="143"/>
      <c r="BF4" s="143"/>
    </row>
    <row r="5" spans="1:170" ht="21.6" customHeight="1">
      <c r="A5" s="520" t="str">
        <f>IF('1'!A1=1,C5,E5)</f>
        <v>Code</v>
      </c>
      <c r="B5" s="522" t="str">
        <f>IF('1'!A1=1,D5,F5)</f>
        <v>Commodity</v>
      </c>
      <c r="C5" s="524" t="s">
        <v>67</v>
      </c>
      <c r="D5" s="526" t="s">
        <v>0</v>
      </c>
      <c r="E5" s="526" t="s">
        <v>137</v>
      </c>
      <c r="F5" s="528" t="s">
        <v>135</v>
      </c>
      <c r="G5" s="116">
        <v>2015</v>
      </c>
      <c r="H5" s="165"/>
      <c r="I5" s="165"/>
      <c r="J5" s="166"/>
      <c r="K5" s="114">
        <v>2016</v>
      </c>
      <c r="L5" s="113"/>
      <c r="M5" s="113"/>
      <c r="N5" s="113"/>
      <c r="O5" s="115">
        <v>2017</v>
      </c>
      <c r="P5" s="114"/>
      <c r="Q5" s="114"/>
      <c r="R5" s="114"/>
      <c r="S5" s="485">
        <v>2018</v>
      </c>
      <c r="T5" s="486"/>
      <c r="U5" s="486"/>
      <c r="V5" s="487"/>
      <c r="W5" s="485">
        <v>2019</v>
      </c>
      <c r="X5" s="486"/>
      <c r="Y5" s="486"/>
      <c r="Z5" s="487"/>
      <c r="AA5" s="485">
        <v>2020</v>
      </c>
      <c r="AB5" s="486"/>
      <c r="AC5" s="486"/>
      <c r="AD5" s="487"/>
      <c r="AE5" s="114">
        <v>2021</v>
      </c>
      <c r="AF5" s="114"/>
      <c r="AG5" s="114"/>
      <c r="AH5" s="114"/>
      <c r="AI5" s="485">
        <v>2022</v>
      </c>
      <c r="AJ5" s="486"/>
      <c r="AK5" s="486"/>
      <c r="AL5" s="487"/>
      <c r="AM5" s="485">
        <v>2023</v>
      </c>
      <c r="AN5" s="486"/>
      <c r="AO5" s="486"/>
      <c r="AP5" s="487"/>
      <c r="AQ5" s="485">
        <v>2024</v>
      </c>
      <c r="AR5" s="486"/>
      <c r="AS5" s="486"/>
      <c r="AT5" s="487"/>
      <c r="AU5" s="481">
        <v>2023</v>
      </c>
      <c r="AV5" s="483">
        <v>2024</v>
      </c>
      <c r="AW5" s="479"/>
      <c r="AX5" s="530">
        <v>2015</v>
      </c>
      <c r="AY5" s="483">
        <v>2016</v>
      </c>
      <c r="AZ5" s="483">
        <v>2017</v>
      </c>
      <c r="BA5" s="483">
        <v>2018</v>
      </c>
      <c r="BB5" s="483">
        <v>2019</v>
      </c>
      <c r="BC5" s="483">
        <v>2020</v>
      </c>
      <c r="BD5" s="483">
        <v>2021</v>
      </c>
      <c r="BE5" s="483">
        <v>2022</v>
      </c>
      <c r="BF5" s="481">
        <v>2023</v>
      </c>
    </row>
    <row r="6" spans="1:170" s="167" customFormat="1" ht="53.4" customHeight="1">
      <c r="A6" s="521"/>
      <c r="B6" s="523"/>
      <c r="C6" s="525"/>
      <c r="D6" s="527"/>
      <c r="E6" s="527"/>
      <c r="F6" s="529" t="s">
        <v>136</v>
      </c>
      <c r="G6" s="410" t="s">
        <v>75</v>
      </c>
      <c r="H6" s="407" t="s">
        <v>76</v>
      </c>
      <c r="I6" s="407" t="s">
        <v>77</v>
      </c>
      <c r="J6" s="409" t="s">
        <v>78</v>
      </c>
      <c r="K6" s="206" t="s">
        <v>75</v>
      </c>
      <c r="L6" s="205" t="s">
        <v>76</v>
      </c>
      <c r="M6" s="205" t="s">
        <v>77</v>
      </c>
      <c r="N6" s="211" t="s">
        <v>78</v>
      </c>
      <c r="O6" s="204" t="s">
        <v>111</v>
      </c>
      <c r="P6" s="204" t="s">
        <v>76</v>
      </c>
      <c r="Q6" s="204" t="s">
        <v>77</v>
      </c>
      <c r="R6" s="210" t="s">
        <v>78</v>
      </c>
      <c r="S6" s="204" t="s">
        <v>111</v>
      </c>
      <c r="T6" s="210" t="s">
        <v>76</v>
      </c>
      <c r="U6" s="212" t="s">
        <v>77</v>
      </c>
      <c r="V6" s="210" t="s">
        <v>78</v>
      </c>
      <c r="W6" s="203" t="s">
        <v>111</v>
      </c>
      <c r="X6" s="203" t="s">
        <v>76</v>
      </c>
      <c r="Y6" s="203" t="s">
        <v>77</v>
      </c>
      <c r="Z6" s="210" t="s">
        <v>78</v>
      </c>
      <c r="AA6" s="259" t="s">
        <v>111</v>
      </c>
      <c r="AB6" s="259" t="s">
        <v>76</v>
      </c>
      <c r="AC6" s="259" t="s">
        <v>77</v>
      </c>
      <c r="AD6" s="210" t="s">
        <v>78</v>
      </c>
      <c r="AE6" s="203" t="s">
        <v>111</v>
      </c>
      <c r="AF6" s="262" t="s">
        <v>76</v>
      </c>
      <c r="AG6" s="268" t="s">
        <v>77</v>
      </c>
      <c r="AH6" s="273" t="s">
        <v>78</v>
      </c>
      <c r="AI6" s="300" t="s">
        <v>75</v>
      </c>
      <c r="AJ6" s="300" t="s">
        <v>76</v>
      </c>
      <c r="AK6" s="300" t="s">
        <v>77</v>
      </c>
      <c r="AL6" s="314" t="s">
        <v>78</v>
      </c>
      <c r="AM6" s="314" t="s">
        <v>75</v>
      </c>
      <c r="AN6" s="314" t="s">
        <v>76</v>
      </c>
      <c r="AO6" s="314" t="s">
        <v>77</v>
      </c>
      <c r="AP6" s="314" t="s">
        <v>78</v>
      </c>
      <c r="AQ6" s="314" t="s">
        <v>75</v>
      </c>
      <c r="AR6" s="314" t="s">
        <v>76</v>
      </c>
      <c r="AS6" s="314" t="s">
        <v>77</v>
      </c>
      <c r="AT6" s="314" t="s">
        <v>78</v>
      </c>
      <c r="AU6" s="482"/>
      <c r="AV6" s="484"/>
      <c r="AW6" s="479"/>
      <c r="AX6" s="531"/>
      <c r="AY6" s="484"/>
      <c r="AZ6" s="484"/>
      <c r="BA6" s="484"/>
      <c r="BB6" s="484"/>
      <c r="BC6" s="484"/>
      <c r="BD6" s="484"/>
      <c r="BE6" s="484"/>
      <c r="BF6" s="514"/>
      <c r="CK6" s="170"/>
      <c r="CL6" s="170"/>
      <c r="CM6" s="170"/>
      <c r="CN6" s="170"/>
      <c r="CO6" s="170"/>
      <c r="CP6" s="170"/>
      <c r="CQ6" s="170"/>
      <c r="CR6" s="170"/>
      <c r="CZ6" s="170"/>
      <c r="DA6" s="170"/>
      <c r="DB6" s="170"/>
      <c r="DC6" s="170"/>
      <c r="DD6" s="170"/>
      <c r="DE6" s="170"/>
      <c r="DF6" s="170"/>
      <c r="DG6" s="170"/>
      <c r="DH6" s="170"/>
      <c r="DI6" s="170"/>
      <c r="DJ6" s="170"/>
      <c r="DK6" s="170"/>
      <c r="DL6" s="170"/>
      <c r="DM6" s="170"/>
      <c r="DN6" s="168"/>
      <c r="DO6" s="168"/>
      <c r="DP6" s="168"/>
      <c r="DQ6" s="168"/>
      <c r="DR6" s="168"/>
      <c r="DS6" s="168"/>
      <c r="DT6" s="168"/>
      <c r="DU6" s="168"/>
      <c r="DV6" s="168"/>
      <c r="DW6" s="170"/>
      <c r="DX6" s="170"/>
      <c r="DY6" s="170"/>
      <c r="DZ6" s="169"/>
      <c r="EA6" s="169"/>
      <c r="EB6" s="169"/>
      <c r="EC6" s="169"/>
      <c r="ED6" s="169"/>
      <c r="EE6" s="169"/>
      <c r="EF6" s="169"/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  <c r="ER6" s="169"/>
      <c r="ES6" s="169"/>
      <c r="ET6" s="169"/>
      <c r="EU6" s="169"/>
      <c r="EV6" s="169"/>
      <c r="EW6" s="169"/>
      <c r="EX6" s="169"/>
      <c r="EY6" s="169"/>
      <c r="EZ6" s="169"/>
      <c r="FA6" s="169"/>
      <c r="FB6" s="169"/>
      <c r="FC6" s="169"/>
      <c r="FD6" s="169"/>
      <c r="FE6" s="169"/>
      <c r="FF6" s="169"/>
      <c r="FG6" s="169"/>
      <c r="FH6" s="170"/>
      <c r="FI6" s="170"/>
      <c r="FJ6" s="170"/>
      <c r="FK6" s="170"/>
      <c r="FL6" s="170"/>
      <c r="FM6" s="170"/>
      <c r="FN6" s="170"/>
    </row>
    <row r="7" spans="1:170" s="167" customFormat="1" ht="24" customHeight="1">
      <c r="A7" s="432"/>
      <c r="B7" s="216" t="str">
        <f>IF('1'!$A$1=1,D7,F7)</f>
        <v>EU 27**</v>
      </c>
      <c r="C7" s="436"/>
      <c r="D7" s="426" t="s">
        <v>188</v>
      </c>
      <c r="E7" s="428"/>
      <c r="F7" s="429" t="s">
        <v>200</v>
      </c>
      <c r="G7" s="255">
        <v>72096.471397818721</v>
      </c>
      <c r="H7" s="222">
        <v>65369.323444641144</v>
      </c>
      <c r="I7" s="222">
        <v>72304.575759144442</v>
      </c>
      <c r="J7" s="222">
        <v>79767.435914431888</v>
      </c>
      <c r="K7" s="222">
        <v>84336.462012354794</v>
      </c>
      <c r="L7" s="222">
        <v>81911.244645916158</v>
      </c>
      <c r="M7" s="222">
        <v>97797.957351077435</v>
      </c>
      <c r="N7" s="222">
        <v>113440.70618189314</v>
      </c>
      <c r="O7" s="222">
        <v>108632.19426828453</v>
      </c>
      <c r="P7" s="222">
        <v>111861.3170440089</v>
      </c>
      <c r="Q7" s="222">
        <v>120547.62352096451</v>
      </c>
      <c r="R7" s="222">
        <v>138966.16723785325</v>
      </c>
      <c r="S7" s="222">
        <v>122244.9980083081</v>
      </c>
      <c r="T7" s="222">
        <v>125520.58873976</v>
      </c>
      <c r="U7" s="222">
        <v>148468.7712140987</v>
      </c>
      <c r="V7" s="222">
        <v>155126.55817204792</v>
      </c>
      <c r="W7" s="222">
        <v>140250.19510042793</v>
      </c>
      <c r="X7" s="222">
        <v>142345.520945219</v>
      </c>
      <c r="Y7" s="222">
        <v>148668.91047074672</v>
      </c>
      <c r="Z7" s="222">
        <v>144276.6844018423</v>
      </c>
      <c r="AA7" s="222">
        <v>136205.04416054755</v>
      </c>
      <c r="AB7" s="222">
        <v>112140.03211817009</v>
      </c>
      <c r="AC7" s="222">
        <v>153008.98356505786</v>
      </c>
      <c r="AD7" s="222">
        <v>179881.39619109166</v>
      </c>
      <c r="AE7" s="222">
        <v>158374.67542765793</v>
      </c>
      <c r="AF7" s="222">
        <v>172809.95181542946</v>
      </c>
      <c r="AG7" s="222">
        <v>189760.16485489428</v>
      </c>
      <c r="AH7" s="222">
        <v>212686.91776465916</v>
      </c>
      <c r="AI7" s="222">
        <v>136686.52603059658</v>
      </c>
      <c r="AJ7" s="222">
        <v>165410.47261368297</v>
      </c>
      <c r="AK7" s="222">
        <v>248430.82808043246</v>
      </c>
      <c r="AL7" s="222">
        <v>289875.66157797066</v>
      </c>
      <c r="AM7" s="222">
        <v>282264.87998088554</v>
      </c>
      <c r="AN7" s="222">
        <v>265283.36081552511</v>
      </c>
      <c r="AO7" s="222">
        <v>285456.71228784195</v>
      </c>
      <c r="AP7" s="222">
        <v>309673.69224244868</v>
      </c>
      <c r="AQ7" s="222">
        <v>298477.32980015967</v>
      </c>
      <c r="AR7" s="222">
        <v>334947.53338240483</v>
      </c>
      <c r="AS7" s="222">
        <v>348463.44506653992</v>
      </c>
      <c r="AT7" s="222">
        <v>388971.35314469389</v>
      </c>
      <c r="AU7" s="222">
        <f>AM7+AN7+AO7+AP7</f>
        <v>1142678.6453267015</v>
      </c>
      <c r="AV7" s="222">
        <f>AQ7+AR7+AS7+AT7</f>
        <v>1370859.6613937984</v>
      </c>
      <c r="AW7" s="225"/>
      <c r="AX7" s="222">
        <f>G7+H7+I7+J7</f>
        <v>289537.80651603622</v>
      </c>
      <c r="AY7" s="222">
        <f>K7+L7+M7+N7</f>
        <v>377486.3701912415</v>
      </c>
      <c r="AZ7" s="222">
        <f>O7+P7+Q7+R7</f>
        <v>480007.30207111116</v>
      </c>
      <c r="BA7" s="222">
        <f>S7+T7+U7+V7</f>
        <v>551360.91613421473</v>
      </c>
      <c r="BB7" s="221">
        <f>W7+X7+Y7+Z7</f>
        <v>575541.31091823592</v>
      </c>
      <c r="BC7" s="221">
        <f>AA7+AB7+AC7+AD7</f>
        <v>581235.45603486709</v>
      </c>
      <c r="BD7" s="221">
        <f>AE7+AF7+AG7+AH7</f>
        <v>733631.70986264083</v>
      </c>
      <c r="BE7" s="221">
        <f>AI7+AJ7+AK7+AL7</f>
        <v>840403.48830268276</v>
      </c>
      <c r="BF7" s="433">
        <f>AM7+AN7+AO7+AP7</f>
        <v>1142678.6453267015</v>
      </c>
      <c r="CK7" s="170"/>
      <c r="CL7" s="170"/>
      <c r="CM7" s="170"/>
      <c r="CN7" s="170"/>
      <c r="CO7" s="170"/>
      <c r="CP7" s="170"/>
      <c r="CQ7" s="170"/>
      <c r="CR7" s="170"/>
      <c r="CZ7" s="170"/>
      <c r="DA7" s="170"/>
      <c r="DB7" s="170"/>
      <c r="DC7" s="170"/>
      <c r="DD7" s="170"/>
      <c r="DE7" s="170"/>
      <c r="DF7" s="170"/>
      <c r="DG7" s="170"/>
      <c r="DH7" s="170"/>
      <c r="DI7" s="170"/>
      <c r="DJ7" s="170"/>
      <c r="DK7" s="170"/>
      <c r="DL7" s="170"/>
      <c r="DM7" s="170"/>
      <c r="DN7" s="168"/>
      <c r="DO7" s="168"/>
      <c r="DP7" s="168"/>
      <c r="DQ7" s="168"/>
      <c r="DR7" s="168"/>
      <c r="DS7" s="168"/>
      <c r="DT7" s="168"/>
      <c r="DU7" s="168"/>
      <c r="DV7" s="168"/>
      <c r="DW7" s="170"/>
      <c r="DX7" s="170"/>
      <c r="DY7" s="170"/>
      <c r="DZ7" s="169"/>
      <c r="EA7" s="169"/>
      <c r="EB7" s="169"/>
      <c r="EC7" s="169"/>
      <c r="ED7" s="169"/>
      <c r="EE7" s="169"/>
      <c r="EF7" s="169"/>
      <c r="EG7" s="169"/>
      <c r="EH7" s="169"/>
      <c r="EI7" s="169"/>
      <c r="EJ7" s="169"/>
      <c r="EK7" s="169"/>
      <c r="EL7" s="169"/>
      <c r="EM7" s="169"/>
      <c r="EN7" s="169"/>
      <c r="EO7" s="169"/>
      <c r="EP7" s="169"/>
      <c r="EQ7" s="169"/>
      <c r="ER7" s="169"/>
      <c r="ES7" s="169"/>
      <c r="ET7" s="169"/>
      <c r="EU7" s="169"/>
      <c r="EV7" s="169"/>
      <c r="EW7" s="169"/>
      <c r="EX7" s="169"/>
      <c r="EY7" s="169"/>
      <c r="EZ7" s="169"/>
      <c r="FA7" s="169"/>
      <c r="FB7" s="169"/>
      <c r="FC7" s="169"/>
      <c r="FD7" s="169"/>
      <c r="FE7" s="169"/>
      <c r="FF7" s="169"/>
      <c r="FG7" s="169"/>
      <c r="FH7" s="170"/>
      <c r="FI7" s="170"/>
      <c r="FJ7" s="170"/>
      <c r="FK7" s="170"/>
      <c r="FL7" s="170"/>
      <c r="FM7" s="170"/>
      <c r="FN7" s="170"/>
    </row>
    <row r="8" spans="1:170" ht="27.75" customHeight="1">
      <c r="A8" s="438"/>
      <c r="B8" s="149" t="str">
        <f>IF('1'!A1=1,D8,F8)</f>
        <v>Agricultural products</v>
      </c>
      <c r="C8" s="437"/>
      <c r="D8" s="352" t="s">
        <v>1</v>
      </c>
      <c r="E8" s="434"/>
      <c r="F8" s="352" t="s">
        <v>113</v>
      </c>
      <c r="G8" s="250">
        <v>9690.9776997124409</v>
      </c>
      <c r="H8" s="252">
        <v>6594.8394256621705</v>
      </c>
      <c r="I8" s="252">
        <v>6989.4325220392893</v>
      </c>
      <c r="J8" s="252">
        <v>8213.2264061778806</v>
      </c>
      <c r="K8" s="252">
        <v>11670.799596855391</v>
      </c>
      <c r="L8" s="252">
        <v>9046.3779771230002</v>
      </c>
      <c r="M8" s="252">
        <v>9715.860481242049</v>
      </c>
      <c r="N8" s="252">
        <v>11375.192163626642</v>
      </c>
      <c r="O8" s="219">
        <v>12155.310447021238</v>
      </c>
      <c r="P8" s="219">
        <v>10873.11951018639</v>
      </c>
      <c r="Q8" s="219">
        <v>12168.633844486059</v>
      </c>
      <c r="R8" s="219">
        <v>16187.45538933585</v>
      </c>
      <c r="S8" s="219">
        <v>15969.357774722241</v>
      </c>
      <c r="T8" s="219">
        <v>13852.867422863739</v>
      </c>
      <c r="U8" s="219">
        <v>15167.701939500472</v>
      </c>
      <c r="V8" s="219">
        <v>18382.661269524</v>
      </c>
      <c r="W8" s="219">
        <v>17615.331141556242</v>
      </c>
      <c r="X8" s="219">
        <v>15908.57497101738</v>
      </c>
      <c r="Y8" s="219">
        <v>16557.9407459908</v>
      </c>
      <c r="Z8" s="219">
        <v>20179.207267441208</v>
      </c>
      <c r="AA8" s="219">
        <v>18882.623728318689</v>
      </c>
      <c r="AB8" s="219">
        <v>18356.534866127378</v>
      </c>
      <c r="AC8" s="219">
        <v>21293.078490079803</v>
      </c>
      <c r="AD8" s="219">
        <v>27249.588500068479</v>
      </c>
      <c r="AE8" s="219">
        <v>24965.43652642065</v>
      </c>
      <c r="AF8" s="219">
        <v>23741.497591221061</v>
      </c>
      <c r="AG8" s="219">
        <v>24354.635923666479</v>
      </c>
      <c r="AH8" s="219">
        <v>29366.108333898919</v>
      </c>
      <c r="AI8" s="219">
        <v>19830.593013460249</v>
      </c>
      <c r="AJ8" s="219">
        <v>21829.479140585921</v>
      </c>
      <c r="AK8" s="219">
        <v>28772.967471904529</v>
      </c>
      <c r="AL8" s="219">
        <v>31348.958971483204</v>
      </c>
      <c r="AM8" s="219">
        <v>32702.643550011551</v>
      </c>
      <c r="AN8" s="219">
        <v>32330.718157335497</v>
      </c>
      <c r="AO8" s="219">
        <v>32040.453142468301</v>
      </c>
      <c r="AP8" s="219">
        <v>35671.981260813096</v>
      </c>
      <c r="AQ8" s="219">
        <v>36754.289734566803</v>
      </c>
      <c r="AR8" s="219">
        <v>37716.544930182499</v>
      </c>
      <c r="AS8" s="219">
        <v>39254.061368975199</v>
      </c>
      <c r="AT8" s="219">
        <v>45933.594408267403</v>
      </c>
      <c r="AU8" s="225">
        <f t="shared" ref="AU8:AU38" si="0">AM8+AN8+AO8+AP8</f>
        <v>132745.79611062846</v>
      </c>
      <c r="AV8" s="225">
        <f t="shared" ref="AV8:AV38" si="1">AQ8+AR8+AS8+AT8</f>
        <v>159658.49044199192</v>
      </c>
      <c r="AW8" s="225"/>
      <c r="AX8" s="225">
        <f t="shared" ref="AX8:AX38" si="2">G8+H8+I8+J8</f>
        <v>31488.476053591781</v>
      </c>
      <c r="AY8" s="225">
        <f t="shared" ref="AY8:AY38" si="3">K8+L8+M8+N8</f>
        <v>41808.230218847079</v>
      </c>
      <c r="AZ8" s="225">
        <f t="shared" ref="AZ8:AZ38" si="4">O8+P8+Q8+R8</f>
        <v>51384.51919102954</v>
      </c>
      <c r="BA8" s="225">
        <f t="shared" ref="BA8:BA38" si="5">S8+T8+U8+V8</f>
        <v>63372.588406610448</v>
      </c>
      <c r="BB8" s="219">
        <f>W8+X8+Y8+Z8</f>
        <v>70261.05412600562</v>
      </c>
      <c r="BC8" s="219">
        <f>AA8+AB8+AC8+AD8</f>
        <v>85781.825584594349</v>
      </c>
      <c r="BD8" s="219">
        <f t="shared" ref="BD8:BD38" si="6">AE8+AF8+AG8+AH8</f>
        <v>102427.67837520709</v>
      </c>
      <c r="BE8" s="219">
        <f t="shared" ref="BE8:BE38" si="7">AI8+AJ8+AK8+AL8</f>
        <v>101781.99859743391</v>
      </c>
      <c r="BF8" s="386">
        <f t="shared" ref="BF8:BF38" si="8">AM8+AN8+AO8+AP8</f>
        <v>132745.79611062846</v>
      </c>
    </row>
    <row r="9" spans="1:170" s="174" customFormat="1" ht="17.25" customHeight="1">
      <c r="A9" s="269" t="s">
        <v>45</v>
      </c>
      <c r="B9" s="152" t="str">
        <f>IF('1'!A1=1,D9,F9)</f>
        <v>meat and edible meat offal</v>
      </c>
      <c r="C9" s="348" t="s">
        <v>45</v>
      </c>
      <c r="D9" s="353" t="s">
        <v>46</v>
      </c>
      <c r="E9" s="349" t="s">
        <v>45</v>
      </c>
      <c r="F9" s="444" t="s">
        <v>138</v>
      </c>
      <c r="G9" s="249">
        <v>358.95499101839999</v>
      </c>
      <c r="H9" s="251">
        <v>436.27048525628697</v>
      </c>
      <c r="I9" s="251">
        <v>607.7230389636411</v>
      </c>
      <c r="J9" s="251">
        <v>596.17802563075793</v>
      </c>
      <c r="K9" s="251">
        <v>440.59788178789597</v>
      </c>
      <c r="L9" s="251">
        <v>432.93532552829595</v>
      </c>
      <c r="M9" s="251">
        <v>475.43550623936596</v>
      </c>
      <c r="N9" s="251">
        <v>609.84738218432994</v>
      </c>
      <c r="O9" s="283">
        <v>534.149617145467</v>
      </c>
      <c r="P9" s="251">
        <v>476.77579585208304</v>
      </c>
      <c r="Q9" s="251">
        <v>840.75500241965494</v>
      </c>
      <c r="R9" s="251">
        <v>985.80954334202397</v>
      </c>
      <c r="S9" s="251">
        <v>805.75162701236695</v>
      </c>
      <c r="T9" s="251">
        <v>885.83731038405608</v>
      </c>
      <c r="U9" s="251">
        <v>1404.4283173641788</v>
      </c>
      <c r="V9" s="251">
        <v>1154.218546236049</v>
      </c>
      <c r="W9" s="218">
        <v>1073.3220222400751</v>
      </c>
      <c r="X9" s="218">
        <v>781.286814332728</v>
      </c>
      <c r="Y9" s="218">
        <v>1026.9875564208219</v>
      </c>
      <c r="Z9" s="218">
        <v>883.60199500232795</v>
      </c>
      <c r="AA9" s="218">
        <v>636.92277396052305</v>
      </c>
      <c r="AB9" s="218">
        <v>845.44783758990206</v>
      </c>
      <c r="AC9" s="218">
        <v>1245.0150841757181</v>
      </c>
      <c r="AD9" s="218">
        <v>1299.1712447180671</v>
      </c>
      <c r="AE9" s="218">
        <v>1121.9996268015959</v>
      </c>
      <c r="AF9" s="218">
        <v>992.77039767985093</v>
      </c>
      <c r="AG9" s="218">
        <v>1599.2509351398721</v>
      </c>
      <c r="AH9" s="218">
        <v>1825.190069464742</v>
      </c>
      <c r="AI9" s="218">
        <v>1442.6945506621391</v>
      </c>
      <c r="AJ9" s="218">
        <v>1850.9985015086261</v>
      </c>
      <c r="AK9" s="218">
        <v>1633.163540074923</v>
      </c>
      <c r="AL9" s="218">
        <v>1652.0935851745201</v>
      </c>
      <c r="AM9" s="218">
        <v>1158.212570830304</v>
      </c>
      <c r="AN9" s="218">
        <v>1175.5690362209202</v>
      </c>
      <c r="AO9" s="218">
        <v>1318.867602766556</v>
      </c>
      <c r="AP9" s="218">
        <v>1191.3132646095689</v>
      </c>
      <c r="AQ9" s="218">
        <v>982.19127976195193</v>
      </c>
      <c r="AR9" s="218">
        <v>730.14704877847601</v>
      </c>
      <c r="AS9" s="218">
        <v>922.67087318605695</v>
      </c>
      <c r="AT9" s="218">
        <v>1030.106742790271</v>
      </c>
      <c r="AU9" s="227">
        <f t="shared" si="0"/>
        <v>4843.9624744273497</v>
      </c>
      <c r="AV9" s="227">
        <f t="shared" si="1"/>
        <v>3665.1159445167559</v>
      </c>
      <c r="AW9" s="227"/>
      <c r="AX9" s="227">
        <f t="shared" si="2"/>
        <v>1999.1265408690861</v>
      </c>
      <c r="AY9" s="227">
        <f t="shared" si="3"/>
        <v>1958.8160957398877</v>
      </c>
      <c r="AZ9" s="227">
        <f t="shared" si="4"/>
        <v>2837.489958759229</v>
      </c>
      <c r="BA9" s="227">
        <f t="shared" si="5"/>
        <v>4250.2358009966501</v>
      </c>
      <c r="BB9" s="218">
        <f t="shared" ref="BB9:BB38" si="9">W9+X9+Y9+Z9</f>
        <v>3765.198387995953</v>
      </c>
      <c r="BC9" s="218">
        <f t="shared" ref="BC9:BC38" si="10">AA9+AB9+AC9+AD9</f>
        <v>4026.5569404442103</v>
      </c>
      <c r="BD9" s="218">
        <f t="shared" si="6"/>
        <v>5539.211029086061</v>
      </c>
      <c r="BE9" s="218">
        <f t="shared" si="7"/>
        <v>6578.9501774202081</v>
      </c>
      <c r="BF9" s="387">
        <f t="shared" si="8"/>
        <v>4843.9624744273497</v>
      </c>
      <c r="CK9" s="178"/>
      <c r="CL9" s="178"/>
      <c r="CM9" s="178"/>
      <c r="CN9" s="178"/>
      <c r="CO9" s="178"/>
      <c r="CP9" s="178"/>
      <c r="CQ9" s="178"/>
      <c r="CR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6"/>
      <c r="DO9" s="176"/>
      <c r="DP9" s="176"/>
      <c r="DQ9" s="176"/>
      <c r="DR9" s="176"/>
      <c r="DS9" s="176"/>
      <c r="DT9" s="176"/>
      <c r="DU9" s="176"/>
      <c r="DV9" s="176"/>
      <c r="DW9" s="178"/>
      <c r="DX9" s="178"/>
      <c r="DY9" s="178"/>
      <c r="DZ9" s="177"/>
      <c r="EA9" s="177"/>
      <c r="EB9" s="177"/>
      <c r="EC9" s="177"/>
      <c r="ED9" s="177"/>
      <c r="EE9" s="177"/>
      <c r="EF9" s="177"/>
      <c r="EG9" s="177"/>
      <c r="EH9" s="177"/>
      <c r="EI9" s="177"/>
      <c r="EJ9" s="177"/>
      <c r="EK9" s="177"/>
      <c r="EL9" s="177"/>
      <c r="EM9" s="177"/>
      <c r="EN9" s="177"/>
      <c r="EO9" s="177"/>
      <c r="EP9" s="177"/>
      <c r="EQ9" s="177"/>
      <c r="ER9" s="177"/>
      <c r="ES9" s="177"/>
      <c r="ET9" s="177"/>
      <c r="EU9" s="177"/>
      <c r="EV9" s="177"/>
      <c r="EW9" s="177"/>
      <c r="EX9" s="177"/>
      <c r="EY9" s="177"/>
      <c r="EZ9" s="177"/>
      <c r="FA9" s="177"/>
      <c r="FB9" s="177"/>
      <c r="FC9" s="177"/>
      <c r="FD9" s="177"/>
      <c r="FE9" s="177"/>
      <c r="FF9" s="177"/>
      <c r="FG9" s="177"/>
      <c r="FH9" s="178"/>
      <c r="FI9" s="178"/>
      <c r="FJ9" s="178"/>
      <c r="FK9" s="178"/>
      <c r="FL9" s="178"/>
      <c r="FM9" s="178"/>
      <c r="FN9" s="178"/>
    </row>
    <row r="10" spans="1:170" s="174" customFormat="1" ht="24" customHeight="1">
      <c r="A10" s="269" t="s">
        <v>47</v>
      </c>
      <c r="B10" s="152" t="str">
        <f>IF('1'!A1=1,D10,F10)</f>
        <v>edible fruit and nuts</v>
      </c>
      <c r="C10" s="348" t="s">
        <v>47</v>
      </c>
      <c r="D10" s="353" t="s">
        <v>48</v>
      </c>
      <c r="E10" s="349" t="s">
        <v>47</v>
      </c>
      <c r="F10" s="444" t="s">
        <v>139</v>
      </c>
      <c r="G10" s="249">
        <v>760.90342668510698</v>
      </c>
      <c r="H10" s="251">
        <v>470.50867618504401</v>
      </c>
      <c r="I10" s="251">
        <v>358.83403810932788</v>
      </c>
      <c r="J10" s="251">
        <v>664.83663176341759</v>
      </c>
      <c r="K10" s="251">
        <v>636.85328847177198</v>
      </c>
      <c r="L10" s="251">
        <v>320.0143414108685</v>
      </c>
      <c r="M10" s="251">
        <v>403.09974722243641</v>
      </c>
      <c r="N10" s="251">
        <v>792.67393461495135</v>
      </c>
      <c r="O10" s="283">
        <v>545.03047563046596</v>
      </c>
      <c r="P10" s="251">
        <v>596.80705680171195</v>
      </c>
      <c r="Q10" s="251">
        <v>540.82752921586302</v>
      </c>
      <c r="R10" s="251">
        <v>876.27551588181609</v>
      </c>
      <c r="S10" s="251">
        <v>421.72815126076449</v>
      </c>
      <c r="T10" s="251">
        <v>341.33691192107312</v>
      </c>
      <c r="U10" s="251">
        <v>331.33712667224012</v>
      </c>
      <c r="V10" s="251">
        <v>964.04339901080277</v>
      </c>
      <c r="W10" s="218">
        <v>544.02071938196104</v>
      </c>
      <c r="X10" s="218">
        <v>691.70001599092598</v>
      </c>
      <c r="Y10" s="218">
        <v>770.19251837126103</v>
      </c>
      <c r="Z10" s="218">
        <v>1004.187252704543</v>
      </c>
      <c r="AA10" s="218">
        <v>604.59679562224494</v>
      </c>
      <c r="AB10" s="218">
        <v>683.97314910365799</v>
      </c>
      <c r="AC10" s="218">
        <v>846.89902590883037</v>
      </c>
      <c r="AD10" s="218">
        <v>1397.1418216482011</v>
      </c>
      <c r="AE10" s="218">
        <v>710.14929758547908</v>
      </c>
      <c r="AF10" s="218">
        <v>611.83180599100297</v>
      </c>
      <c r="AG10" s="218">
        <v>581.11015128554175</v>
      </c>
      <c r="AH10" s="218">
        <v>1157.5313717296169</v>
      </c>
      <c r="AI10" s="218">
        <v>637.48711499084402</v>
      </c>
      <c r="AJ10" s="218">
        <v>515.46161601163203</v>
      </c>
      <c r="AK10" s="218">
        <v>909.69651453457993</v>
      </c>
      <c r="AL10" s="218">
        <v>1393.22960000596</v>
      </c>
      <c r="AM10" s="218">
        <v>1153.3465996918699</v>
      </c>
      <c r="AN10" s="218">
        <v>789.25274022022609</v>
      </c>
      <c r="AO10" s="218">
        <v>1133.7531931794801</v>
      </c>
      <c r="AP10" s="218">
        <v>1608.8355124013669</v>
      </c>
      <c r="AQ10" s="218">
        <v>1175.7119116268282</v>
      </c>
      <c r="AR10" s="218">
        <v>1027.0412697136439</v>
      </c>
      <c r="AS10" s="218">
        <v>965.91258215524408</v>
      </c>
      <c r="AT10" s="218">
        <v>2431.926874023975</v>
      </c>
      <c r="AU10" s="227">
        <f t="shared" si="0"/>
        <v>4685.1880454929433</v>
      </c>
      <c r="AV10" s="227">
        <f t="shared" si="1"/>
        <v>5600.5926375196914</v>
      </c>
      <c r="AW10" s="227"/>
      <c r="AX10" s="227">
        <f t="shared" si="2"/>
        <v>2255.0827727428964</v>
      </c>
      <c r="AY10" s="227">
        <f t="shared" si="3"/>
        <v>2152.6413117200282</v>
      </c>
      <c r="AZ10" s="227">
        <f t="shared" si="4"/>
        <v>2558.9405775298569</v>
      </c>
      <c r="BA10" s="227">
        <f t="shared" si="5"/>
        <v>2058.4455888648804</v>
      </c>
      <c r="BB10" s="218">
        <f t="shared" si="9"/>
        <v>3010.1005064486908</v>
      </c>
      <c r="BC10" s="218">
        <f t="shared" si="10"/>
        <v>3532.6107922829347</v>
      </c>
      <c r="BD10" s="218">
        <f t="shared" si="6"/>
        <v>3060.6226265916403</v>
      </c>
      <c r="BE10" s="218">
        <f t="shared" si="7"/>
        <v>3455.8748455430159</v>
      </c>
      <c r="BF10" s="387">
        <f t="shared" si="8"/>
        <v>4685.1880454929433</v>
      </c>
      <c r="CK10" s="178"/>
      <c r="CL10" s="178"/>
      <c r="CM10" s="178"/>
      <c r="CN10" s="178"/>
      <c r="CO10" s="178"/>
      <c r="CP10" s="178"/>
      <c r="CQ10" s="178"/>
      <c r="CR10" s="178"/>
      <c r="CZ10" s="178"/>
      <c r="DA10" s="178"/>
      <c r="DB10" s="178"/>
      <c r="DC10" s="178"/>
      <c r="DD10" s="178"/>
      <c r="DE10" s="178"/>
      <c r="DF10" s="178"/>
      <c r="DG10" s="178"/>
      <c r="DH10" s="178"/>
      <c r="DI10" s="178"/>
      <c r="DJ10" s="178"/>
      <c r="DK10" s="178"/>
      <c r="DL10" s="178"/>
      <c r="DM10" s="178"/>
      <c r="DN10" s="176"/>
      <c r="DO10" s="176"/>
      <c r="DP10" s="176"/>
      <c r="DQ10" s="176"/>
      <c r="DR10" s="176"/>
      <c r="DS10" s="176"/>
      <c r="DT10" s="176"/>
      <c r="DU10" s="176"/>
      <c r="DV10" s="176"/>
      <c r="DW10" s="178"/>
      <c r="DX10" s="178"/>
      <c r="DY10" s="178"/>
      <c r="DZ10" s="177"/>
      <c r="EA10" s="177"/>
      <c r="EB10" s="177"/>
      <c r="EC10" s="177"/>
      <c r="ED10" s="177"/>
      <c r="EE10" s="177"/>
      <c r="EF10" s="177"/>
      <c r="EG10" s="177"/>
      <c r="EH10" s="177"/>
      <c r="EI10" s="177"/>
      <c r="EJ10" s="177"/>
      <c r="EK10" s="177"/>
      <c r="EL10" s="177"/>
      <c r="EM10" s="177"/>
      <c r="EN10" s="177"/>
      <c r="EO10" s="177"/>
      <c r="EP10" s="177"/>
      <c r="EQ10" s="177"/>
      <c r="ER10" s="177"/>
      <c r="ES10" s="177"/>
      <c r="ET10" s="177"/>
      <c r="EU10" s="177"/>
      <c r="EV10" s="177"/>
      <c r="EW10" s="177"/>
      <c r="EX10" s="177"/>
      <c r="EY10" s="177"/>
      <c r="EZ10" s="177"/>
      <c r="FA10" s="177"/>
      <c r="FB10" s="177"/>
      <c r="FC10" s="177"/>
      <c r="FD10" s="177"/>
      <c r="FE10" s="177"/>
      <c r="FF10" s="177"/>
      <c r="FG10" s="177"/>
      <c r="FH10" s="178"/>
      <c r="FI10" s="178"/>
      <c r="FJ10" s="178"/>
      <c r="FK10" s="178"/>
      <c r="FL10" s="178"/>
      <c r="FM10" s="178"/>
      <c r="FN10" s="178"/>
    </row>
    <row r="11" spans="1:170" s="174" customFormat="1" ht="28.2" customHeight="1">
      <c r="A11" s="269">
        <v>10</v>
      </c>
      <c r="B11" s="152" t="str">
        <f>IF('1'!A1=1,D11,F11)</f>
        <v>cereals</v>
      </c>
      <c r="C11" s="348">
        <v>10</v>
      </c>
      <c r="D11" s="353" t="s">
        <v>37</v>
      </c>
      <c r="E11" s="349">
        <v>10</v>
      </c>
      <c r="F11" s="445" t="s">
        <v>114</v>
      </c>
      <c r="G11" s="249">
        <v>1888.7170979989041</v>
      </c>
      <c r="H11" s="251">
        <v>249.51499998607849</v>
      </c>
      <c r="I11" s="251">
        <v>42.618447540951067</v>
      </c>
      <c r="J11" s="251">
        <v>68.920706896254558</v>
      </c>
      <c r="K11" s="251">
        <v>1810.114198939184</v>
      </c>
      <c r="L11" s="251">
        <v>358.66567513796304</v>
      </c>
      <c r="M11" s="251">
        <v>257.24067737191234</v>
      </c>
      <c r="N11" s="251">
        <v>292.39374589864531</v>
      </c>
      <c r="O11" s="283">
        <v>1633.859193495789</v>
      </c>
      <c r="P11" s="251">
        <v>428.57123265364254</v>
      </c>
      <c r="Q11" s="251">
        <v>222.84716466133773</v>
      </c>
      <c r="R11" s="251">
        <v>757.45649850860218</v>
      </c>
      <c r="S11" s="251">
        <v>1785.0343370058101</v>
      </c>
      <c r="T11" s="251">
        <v>411.22615877565448</v>
      </c>
      <c r="U11" s="251">
        <v>225.5586172784991</v>
      </c>
      <c r="V11" s="251">
        <v>774.89939907509938</v>
      </c>
      <c r="W11" s="218">
        <v>1939.0240272101219</v>
      </c>
      <c r="X11" s="218">
        <v>454.84747539848854</v>
      </c>
      <c r="Y11" s="218">
        <v>142.99515116648999</v>
      </c>
      <c r="Z11" s="218">
        <v>566.99912226732818</v>
      </c>
      <c r="AA11" s="218">
        <v>1617.860644084356</v>
      </c>
      <c r="AB11" s="218">
        <v>312.90352347254282</v>
      </c>
      <c r="AC11" s="218">
        <v>110.9166800608087</v>
      </c>
      <c r="AD11" s="218">
        <v>385.10316643465086</v>
      </c>
      <c r="AE11" s="218">
        <v>1841.006309451476</v>
      </c>
      <c r="AF11" s="218">
        <v>327.81209028514962</v>
      </c>
      <c r="AG11" s="218">
        <v>105.17269029334898</v>
      </c>
      <c r="AH11" s="218">
        <v>272.22413336186582</v>
      </c>
      <c r="AI11" s="218">
        <v>1206.9893178893199</v>
      </c>
      <c r="AJ11" s="218">
        <v>572.110505386554</v>
      </c>
      <c r="AK11" s="218">
        <v>141.05609750062212</v>
      </c>
      <c r="AL11" s="218">
        <v>371.14853006904599</v>
      </c>
      <c r="AM11" s="218">
        <v>1338.0738103372519</v>
      </c>
      <c r="AN11" s="218">
        <v>399.38272851563403</v>
      </c>
      <c r="AO11" s="218">
        <v>64.892686625189995</v>
      </c>
      <c r="AP11" s="218">
        <v>243.98957359245543</v>
      </c>
      <c r="AQ11" s="218">
        <v>891.41104677226508</v>
      </c>
      <c r="AR11" s="218">
        <v>472.80229160168722</v>
      </c>
      <c r="AS11" s="218">
        <v>106.4000684780159</v>
      </c>
      <c r="AT11" s="218">
        <v>544.96941280813201</v>
      </c>
      <c r="AU11" s="227">
        <f t="shared" si="0"/>
        <v>2046.3387990705312</v>
      </c>
      <c r="AV11" s="227">
        <f t="shared" si="1"/>
        <v>2015.5828196601001</v>
      </c>
      <c r="AW11" s="227"/>
      <c r="AX11" s="227">
        <f t="shared" si="2"/>
        <v>2249.7712524221884</v>
      </c>
      <c r="AY11" s="227">
        <f t="shared" si="3"/>
        <v>2718.4142973477042</v>
      </c>
      <c r="AZ11" s="227">
        <f t="shared" si="4"/>
        <v>3042.7340893193718</v>
      </c>
      <c r="BA11" s="227">
        <f t="shared" si="5"/>
        <v>3196.7185121350631</v>
      </c>
      <c r="BB11" s="218">
        <f t="shared" si="9"/>
        <v>3103.8657760424285</v>
      </c>
      <c r="BC11" s="218">
        <f t="shared" si="10"/>
        <v>2426.7840140523585</v>
      </c>
      <c r="BD11" s="218">
        <f t="shared" si="6"/>
        <v>2546.2152233918405</v>
      </c>
      <c r="BE11" s="218">
        <f t="shared" si="7"/>
        <v>2291.3044508455419</v>
      </c>
      <c r="BF11" s="387">
        <f t="shared" si="8"/>
        <v>2046.3387990705312</v>
      </c>
      <c r="CK11" s="178"/>
      <c r="CL11" s="178"/>
      <c r="CM11" s="178"/>
      <c r="CN11" s="178"/>
      <c r="CO11" s="178"/>
      <c r="CP11" s="178"/>
      <c r="CQ11" s="178"/>
      <c r="CR11" s="178"/>
      <c r="CZ11" s="178"/>
      <c r="DA11" s="178"/>
      <c r="DB11" s="178"/>
      <c r="DC11" s="178"/>
      <c r="DD11" s="178"/>
      <c r="DE11" s="178"/>
      <c r="DF11" s="178"/>
      <c r="DG11" s="178"/>
      <c r="DH11" s="178"/>
      <c r="DI11" s="178"/>
      <c r="DJ11" s="178"/>
      <c r="DK11" s="178"/>
      <c r="DL11" s="178"/>
      <c r="DM11" s="178"/>
      <c r="DN11" s="176"/>
      <c r="DO11" s="176"/>
      <c r="DP11" s="176"/>
      <c r="DQ11" s="176"/>
      <c r="DR11" s="176"/>
      <c r="DS11" s="176"/>
      <c r="DT11" s="176"/>
      <c r="DU11" s="176"/>
      <c r="DV11" s="176"/>
      <c r="DW11" s="178"/>
      <c r="DX11" s="178"/>
      <c r="DY11" s="178"/>
      <c r="DZ11" s="177"/>
      <c r="EA11" s="177" t="s">
        <v>155</v>
      </c>
      <c r="EB11" s="177"/>
      <c r="EC11" s="177" t="s">
        <v>156</v>
      </c>
      <c r="ED11" s="177"/>
      <c r="EE11" s="177"/>
      <c r="EF11" s="177"/>
      <c r="EG11" s="177"/>
      <c r="EH11" s="177"/>
      <c r="EI11" s="177"/>
      <c r="EJ11" s="177"/>
      <c r="EK11" s="177"/>
      <c r="EL11" s="177"/>
      <c r="EM11" s="177"/>
      <c r="EN11" s="177"/>
      <c r="EO11" s="177"/>
      <c r="EP11" s="177"/>
      <c r="EQ11" s="177"/>
      <c r="ER11" s="177"/>
      <c r="ES11" s="177"/>
      <c r="ET11" s="177"/>
      <c r="EU11" s="177"/>
      <c r="EV11" s="177"/>
      <c r="EW11" s="177"/>
      <c r="EX11" s="177"/>
      <c r="EY11" s="177"/>
      <c r="EZ11" s="177"/>
      <c r="FA11" s="177"/>
      <c r="FB11" s="177"/>
      <c r="FC11" s="177"/>
      <c r="FD11" s="177"/>
      <c r="FE11" s="177"/>
      <c r="FF11" s="177"/>
      <c r="FG11" s="177"/>
      <c r="FH11" s="178"/>
      <c r="FI11" s="178"/>
      <c r="FJ11" s="178"/>
      <c r="FK11" s="178"/>
      <c r="FL11" s="178"/>
      <c r="FM11" s="178"/>
      <c r="FN11" s="178"/>
    </row>
    <row r="12" spans="1:170" s="174" customFormat="1" ht="21" customHeight="1">
      <c r="A12" s="272">
        <v>21</v>
      </c>
      <c r="B12" s="152" t="str">
        <f>IF('1'!A1=1,D12,F12)</f>
        <v>miscellaneous edible preparations</v>
      </c>
      <c r="C12" s="348">
        <v>21</v>
      </c>
      <c r="D12" s="353" t="s">
        <v>49</v>
      </c>
      <c r="E12" s="349">
        <v>21</v>
      </c>
      <c r="F12" s="444" t="s">
        <v>140</v>
      </c>
      <c r="G12" s="249">
        <v>921.86250104197097</v>
      </c>
      <c r="H12" s="251">
        <v>954.46605241758402</v>
      </c>
      <c r="I12" s="251">
        <v>972.01524786831806</v>
      </c>
      <c r="J12" s="251">
        <v>1058.951948158174</v>
      </c>
      <c r="K12" s="251">
        <v>1128.81231769953</v>
      </c>
      <c r="L12" s="251">
        <v>1424.9181195508982</v>
      </c>
      <c r="M12" s="251">
        <v>1523.9661255029091</v>
      </c>
      <c r="N12" s="251">
        <v>1589.739822835257</v>
      </c>
      <c r="O12" s="283">
        <v>1253.206678700707</v>
      </c>
      <c r="P12" s="251">
        <v>1565.5861647722509</v>
      </c>
      <c r="Q12" s="251">
        <v>1645.895831786605</v>
      </c>
      <c r="R12" s="251">
        <v>1978.142846379719</v>
      </c>
      <c r="S12" s="251">
        <v>1725.3391336505392</v>
      </c>
      <c r="T12" s="251">
        <v>1764.824603990879</v>
      </c>
      <c r="U12" s="251">
        <v>1982.840178896588</v>
      </c>
      <c r="V12" s="251">
        <v>2188.0148900899749</v>
      </c>
      <c r="W12" s="218">
        <v>1724.859763127763</v>
      </c>
      <c r="X12" s="218">
        <v>1869.9138816538341</v>
      </c>
      <c r="Y12" s="218">
        <v>2039.871998207142</v>
      </c>
      <c r="Z12" s="218">
        <v>2100.1191938315328</v>
      </c>
      <c r="AA12" s="218">
        <v>1987.862811829687</v>
      </c>
      <c r="AB12" s="218">
        <v>1748.2898659714351</v>
      </c>
      <c r="AC12" s="218">
        <v>2397.7223779720771</v>
      </c>
      <c r="AD12" s="218">
        <v>2643.6640247500131</v>
      </c>
      <c r="AE12" s="218">
        <v>2149.1648514869071</v>
      </c>
      <c r="AF12" s="218">
        <v>2813.478771577777</v>
      </c>
      <c r="AG12" s="218">
        <v>2756.5135706621791</v>
      </c>
      <c r="AH12" s="218">
        <v>2795.1227429150899</v>
      </c>
      <c r="AI12" s="218">
        <v>1785.9289448907621</v>
      </c>
      <c r="AJ12" s="218">
        <v>1860.739206283999</v>
      </c>
      <c r="AK12" s="218">
        <v>2820.5173414093779</v>
      </c>
      <c r="AL12" s="218">
        <v>2992.6401207271379</v>
      </c>
      <c r="AM12" s="218">
        <v>2730.4528272670123</v>
      </c>
      <c r="AN12" s="218">
        <v>3088.858992828832</v>
      </c>
      <c r="AO12" s="218">
        <v>3186.1718756690962</v>
      </c>
      <c r="AP12" s="218">
        <v>3540.1870901386919</v>
      </c>
      <c r="AQ12" s="218">
        <v>3802.7311500898804</v>
      </c>
      <c r="AR12" s="218">
        <v>3960.6269365149401</v>
      </c>
      <c r="AS12" s="218">
        <v>4004.1798399428299</v>
      </c>
      <c r="AT12" s="218">
        <v>4504.9767130601604</v>
      </c>
      <c r="AU12" s="227">
        <f t="shared" si="0"/>
        <v>12545.670785903632</v>
      </c>
      <c r="AV12" s="227">
        <f t="shared" si="1"/>
        <v>16272.514639607813</v>
      </c>
      <c r="AW12" s="227"/>
      <c r="AX12" s="227">
        <f t="shared" si="2"/>
        <v>3907.2957494860466</v>
      </c>
      <c r="AY12" s="227">
        <f t="shared" si="3"/>
        <v>5667.436385588594</v>
      </c>
      <c r="AZ12" s="227">
        <f t="shared" si="4"/>
        <v>6442.8315216392821</v>
      </c>
      <c r="BA12" s="227">
        <f t="shared" si="5"/>
        <v>7661.0188066279807</v>
      </c>
      <c r="BB12" s="218">
        <f t="shared" si="9"/>
        <v>7734.7648368202717</v>
      </c>
      <c r="BC12" s="218">
        <f t="shared" si="10"/>
        <v>8777.5390805232128</v>
      </c>
      <c r="BD12" s="218">
        <f t="shared" si="6"/>
        <v>10514.279936641953</v>
      </c>
      <c r="BE12" s="218">
        <f t="shared" si="7"/>
        <v>9459.8256133112773</v>
      </c>
      <c r="BF12" s="387">
        <f t="shared" si="8"/>
        <v>12545.670785903632</v>
      </c>
      <c r="CK12" s="178"/>
      <c r="CL12" s="178"/>
      <c r="CM12" s="178"/>
      <c r="CN12" s="178"/>
      <c r="CO12" s="178"/>
      <c r="CP12" s="178"/>
      <c r="CQ12" s="178"/>
      <c r="CR12" s="178"/>
      <c r="CZ12" s="178"/>
      <c r="DA12" s="178"/>
      <c r="DB12" s="178"/>
      <c r="DC12" s="178"/>
      <c r="DD12" s="178"/>
      <c r="DE12" s="178"/>
      <c r="DF12" s="178"/>
      <c r="DG12" s="178"/>
      <c r="DH12" s="178"/>
      <c r="DI12" s="178"/>
      <c r="DJ12" s="178"/>
      <c r="DK12" s="178"/>
      <c r="DL12" s="178"/>
      <c r="DM12" s="178"/>
      <c r="DN12" s="176"/>
      <c r="DO12" s="176"/>
      <c r="DP12" s="176"/>
      <c r="DQ12" s="176"/>
      <c r="DR12" s="176"/>
      <c r="DS12" s="176"/>
      <c r="DT12" s="176"/>
      <c r="DU12" s="176"/>
      <c r="DV12" s="176"/>
      <c r="DW12" s="178"/>
      <c r="DX12" s="178"/>
      <c r="DY12" s="178"/>
      <c r="DZ12" s="177"/>
      <c r="EA12" s="177"/>
      <c r="EB12" s="177"/>
      <c r="EC12" s="177"/>
      <c r="ED12" s="177"/>
      <c r="EE12" s="177"/>
      <c r="EF12" s="177"/>
      <c r="EG12" s="177"/>
      <c r="EH12" s="177"/>
      <c r="EI12" s="177"/>
      <c r="EJ12" s="177"/>
      <c r="EK12" s="177"/>
      <c r="EL12" s="177"/>
      <c r="EM12" s="177"/>
      <c r="EN12" s="177"/>
      <c r="EO12" s="177"/>
      <c r="EP12" s="177"/>
      <c r="EQ12" s="177"/>
      <c r="ER12" s="177"/>
      <c r="ES12" s="177"/>
      <c r="ET12" s="177"/>
      <c r="EU12" s="177"/>
      <c r="EV12" s="177"/>
      <c r="EW12" s="177"/>
      <c r="EX12" s="177"/>
      <c r="EY12" s="177"/>
      <c r="EZ12" s="177"/>
      <c r="FA12" s="177"/>
      <c r="FB12" s="177"/>
      <c r="FC12" s="177"/>
      <c r="FD12" s="177"/>
      <c r="FE12" s="177"/>
      <c r="FF12" s="177"/>
      <c r="FG12" s="177"/>
      <c r="FH12" s="178"/>
      <c r="FI12" s="178"/>
      <c r="FJ12" s="178"/>
      <c r="FK12" s="178"/>
      <c r="FL12" s="178"/>
      <c r="FM12" s="178"/>
      <c r="FN12" s="178"/>
    </row>
    <row r="13" spans="1:170" s="174" customFormat="1" ht="33.6" customHeight="1">
      <c r="A13" s="272">
        <v>22</v>
      </c>
      <c r="B13" s="152" t="str">
        <f>IF('1'!A1=1,D13,F13)</f>
        <v>alcoholic and non-alcoholic
beverages and vinegar</v>
      </c>
      <c r="C13" s="348">
        <v>22</v>
      </c>
      <c r="D13" s="353" t="s">
        <v>50</v>
      </c>
      <c r="E13" s="349">
        <v>22</v>
      </c>
      <c r="F13" s="444" t="s">
        <v>141</v>
      </c>
      <c r="G13" s="249">
        <v>496.93434833659205</v>
      </c>
      <c r="H13" s="251">
        <v>504.77065207860301</v>
      </c>
      <c r="I13" s="251">
        <v>607.34902224932603</v>
      </c>
      <c r="J13" s="251">
        <v>926.86158102758293</v>
      </c>
      <c r="K13" s="251">
        <v>753.19374205978193</v>
      </c>
      <c r="L13" s="251">
        <v>830.77744176939291</v>
      </c>
      <c r="M13" s="251">
        <v>1039.4207371873269</v>
      </c>
      <c r="N13" s="251">
        <v>1355.647449453347</v>
      </c>
      <c r="O13" s="283">
        <v>885.65473150444586</v>
      </c>
      <c r="P13" s="251">
        <v>1178.11690654522</v>
      </c>
      <c r="Q13" s="251">
        <v>1387.7577874876131</v>
      </c>
      <c r="R13" s="251">
        <v>2258.9349164287819</v>
      </c>
      <c r="S13" s="251">
        <v>1255.2645178210639</v>
      </c>
      <c r="T13" s="251">
        <v>1773.6479816001399</v>
      </c>
      <c r="U13" s="251">
        <v>1892.1931868796339</v>
      </c>
      <c r="V13" s="251">
        <v>2442.4517935338231</v>
      </c>
      <c r="W13" s="218">
        <v>1375.3432392876321</v>
      </c>
      <c r="X13" s="218">
        <v>1757.537308196562</v>
      </c>
      <c r="Y13" s="218">
        <v>2038.8500478041851</v>
      </c>
      <c r="Z13" s="218">
        <v>2553.8397714516332</v>
      </c>
      <c r="AA13" s="218">
        <v>1581.271389499223</v>
      </c>
      <c r="AB13" s="218">
        <v>1734.0826984428409</v>
      </c>
      <c r="AC13" s="218">
        <v>2550.4152298242539</v>
      </c>
      <c r="AD13" s="218">
        <v>3275.2479383018199</v>
      </c>
      <c r="AE13" s="218">
        <v>1945.8250917893802</v>
      </c>
      <c r="AF13" s="218">
        <v>2794.9104028347169</v>
      </c>
      <c r="AG13" s="218">
        <v>2928.9584180169049</v>
      </c>
      <c r="AH13" s="218">
        <v>3495.8157228622395</v>
      </c>
      <c r="AI13" s="218">
        <v>1526.5091674897569</v>
      </c>
      <c r="AJ13" s="218">
        <v>1279.059839112123</v>
      </c>
      <c r="AK13" s="218">
        <v>3575.4144928168535</v>
      </c>
      <c r="AL13" s="218">
        <v>3958.24164583316</v>
      </c>
      <c r="AM13" s="218">
        <v>3445.5791327357101</v>
      </c>
      <c r="AN13" s="218">
        <v>3986.6853655362002</v>
      </c>
      <c r="AO13" s="218">
        <v>3987.1204543507702</v>
      </c>
      <c r="AP13" s="218">
        <v>4542.1558909220103</v>
      </c>
      <c r="AQ13" s="218">
        <v>3520.2040930030944</v>
      </c>
      <c r="AR13" s="218">
        <v>4942.3554372489398</v>
      </c>
      <c r="AS13" s="218">
        <v>5142.5926021188698</v>
      </c>
      <c r="AT13" s="218">
        <v>5918.35644561974</v>
      </c>
      <c r="AU13" s="227">
        <f t="shared" si="0"/>
        <v>15961.540843544692</v>
      </c>
      <c r="AV13" s="227">
        <f t="shared" si="1"/>
        <v>19523.508577990644</v>
      </c>
      <c r="AW13" s="227"/>
      <c r="AX13" s="227">
        <f t="shared" si="2"/>
        <v>2535.915603692104</v>
      </c>
      <c r="AY13" s="227">
        <f t="shared" si="3"/>
        <v>3979.039370469849</v>
      </c>
      <c r="AZ13" s="227">
        <f t="shared" si="4"/>
        <v>5710.4643419660606</v>
      </c>
      <c r="BA13" s="227">
        <f t="shared" si="5"/>
        <v>7363.5574798346606</v>
      </c>
      <c r="BB13" s="218">
        <f t="shared" si="9"/>
        <v>7725.5703667400121</v>
      </c>
      <c r="BC13" s="218">
        <f t="shared" si="10"/>
        <v>9141.0172560681385</v>
      </c>
      <c r="BD13" s="218">
        <f t="shared" si="6"/>
        <v>11165.509635503242</v>
      </c>
      <c r="BE13" s="218">
        <f t="shared" si="7"/>
        <v>10339.225145251894</v>
      </c>
      <c r="BF13" s="387">
        <f t="shared" si="8"/>
        <v>15961.540843544692</v>
      </c>
      <c r="CK13" s="178"/>
      <c r="CL13" s="178"/>
      <c r="CM13" s="178"/>
      <c r="CN13" s="178"/>
      <c r="CO13" s="178"/>
      <c r="CP13" s="178"/>
      <c r="CQ13" s="178"/>
      <c r="CR13" s="178"/>
      <c r="CZ13" s="178"/>
      <c r="DA13" s="178"/>
      <c r="DB13" s="178"/>
      <c r="DC13" s="178"/>
      <c r="DD13" s="178"/>
      <c r="DE13" s="178"/>
      <c r="DF13" s="178"/>
      <c r="DG13" s="178"/>
      <c r="DH13" s="178"/>
      <c r="DI13" s="178"/>
      <c r="DJ13" s="178"/>
      <c r="DK13" s="178"/>
      <c r="DL13" s="178"/>
      <c r="DM13" s="178"/>
      <c r="DN13" s="176"/>
      <c r="DO13" s="176"/>
      <c r="DP13" s="176"/>
      <c r="DQ13" s="176"/>
      <c r="DR13" s="176"/>
      <c r="DS13" s="176"/>
      <c r="DT13" s="176"/>
      <c r="DU13" s="176"/>
      <c r="DV13" s="176"/>
      <c r="DW13" s="178"/>
      <c r="DX13" s="178"/>
      <c r="DY13" s="178"/>
      <c r="DZ13" s="177"/>
      <c r="EA13" s="177"/>
      <c r="EB13" s="177"/>
      <c r="EC13" s="177"/>
      <c r="ED13" s="177"/>
      <c r="EE13" s="177"/>
      <c r="EF13" s="177"/>
      <c r="EG13" s="177"/>
      <c r="EH13" s="177"/>
      <c r="EI13" s="177"/>
      <c r="EJ13" s="177"/>
      <c r="EK13" s="177"/>
      <c r="EL13" s="177"/>
      <c r="EM13" s="177"/>
      <c r="EN13" s="177"/>
      <c r="EO13" s="177"/>
      <c r="EP13" s="177"/>
      <c r="EQ13" s="177"/>
      <c r="ER13" s="177"/>
      <c r="ES13" s="177"/>
      <c r="ET13" s="177"/>
      <c r="EU13" s="177"/>
      <c r="EV13" s="177"/>
      <c r="EW13" s="177"/>
      <c r="EX13" s="177"/>
      <c r="EY13" s="177"/>
      <c r="EZ13" s="177"/>
      <c r="FA13" s="177"/>
      <c r="FB13" s="177"/>
      <c r="FC13" s="177"/>
      <c r="FD13" s="177"/>
      <c r="FE13" s="177"/>
      <c r="FF13" s="177"/>
      <c r="FG13" s="177"/>
      <c r="FH13" s="178"/>
      <c r="FI13" s="178"/>
      <c r="FJ13" s="178"/>
      <c r="FK13" s="178"/>
      <c r="FL13" s="178"/>
      <c r="FM13" s="178"/>
      <c r="FN13" s="178"/>
    </row>
    <row r="14" spans="1:170" ht="19.2" customHeight="1">
      <c r="A14" s="171"/>
      <c r="B14" s="149" t="str">
        <f>IF('1'!A1=1,D14,F14)</f>
        <v>Mineral products</v>
      </c>
      <c r="C14" s="350"/>
      <c r="D14" s="352" t="s">
        <v>2</v>
      </c>
      <c r="E14" s="351"/>
      <c r="F14" s="352" t="s">
        <v>119</v>
      </c>
      <c r="G14" s="248">
        <v>21355.771871478319</v>
      </c>
      <c r="H14" s="219">
        <v>16493.877844920622</v>
      </c>
      <c r="I14" s="219">
        <v>16019.685068106281</v>
      </c>
      <c r="J14" s="219">
        <v>17912.061997606412</v>
      </c>
      <c r="K14" s="219">
        <v>13449.22816559364</v>
      </c>
      <c r="L14" s="219">
        <v>6685.0181216787496</v>
      </c>
      <c r="M14" s="219">
        <v>17129.920563846979</v>
      </c>
      <c r="N14" s="219">
        <v>23475.641648618301</v>
      </c>
      <c r="O14" s="219">
        <v>20474.658690363249</v>
      </c>
      <c r="P14" s="219">
        <v>16198.927488312211</v>
      </c>
      <c r="Q14" s="219">
        <v>18591.98960769214</v>
      </c>
      <c r="R14" s="219">
        <v>22144.625308052829</v>
      </c>
      <c r="S14" s="219">
        <v>13351.27596710537</v>
      </c>
      <c r="T14" s="219">
        <v>15804.746880924449</v>
      </c>
      <c r="U14" s="219">
        <v>28532.335559439311</v>
      </c>
      <c r="V14" s="219">
        <v>23359.914694011321</v>
      </c>
      <c r="W14" s="219">
        <v>13731.359101827489</v>
      </c>
      <c r="X14" s="219">
        <v>17781.709167559613</v>
      </c>
      <c r="Y14" s="219">
        <v>18712.321613019041</v>
      </c>
      <c r="Z14" s="219">
        <v>15108.005376277359</v>
      </c>
      <c r="AA14" s="219">
        <v>19630.35498308043</v>
      </c>
      <c r="AB14" s="219">
        <v>8965.3623471479696</v>
      </c>
      <c r="AC14" s="219">
        <v>10632.1671330645</v>
      </c>
      <c r="AD14" s="219">
        <v>14544.095341277291</v>
      </c>
      <c r="AE14" s="219">
        <v>16014.145160520678</v>
      </c>
      <c r="AF14" s="219">
        <v>12755.9256866694</v>
      </c>
      <c r="AG14" s="219">
        <v>26757.253748852378</v>
      </c>
      <c r="AH14" s="219">
        <v>26234.298396235517</v>
      </c>
      <c r="AI14" s="219">
        <v>23745.85362810576</v>
      </c>
      <c r="AJ14" s="219">
        <v>36600.766268884981</v>
      </c>
      <c r="AK14" s="219">
        <v>76584.246101345794</v>
      </c>
      <c r="AL14" s="219">
        <v>78135.202189776101</v>
      </c>
      <c r="AM14" s="219">
        <v>87841.965437229504</v>
      </c>
      <c r="AN14" s="219">
        <v>45301.310802629501</v>
      </c>
      <c r="AO14" s="219">
        <v>52580.815399353305</v>
      </c>
      <c r="AP14" s="219">
        <v>56511.436763869104</v>
      </c>
      <c r="AQ14" s="219">
        <v>52163.252292502999</v>
      </c>
      <c r="AR14" s="219">
        <v>62590.373910044698</v>
      </c>
      <c r="AS14" s="219">
        <v>71482.009764820003</v>
      </c>
      <c r="AT14" s="219">
        <v>59901.092697124695</v>
      </c>
      <c r="AU14" s="225">
        <f t="shared" si="0"/>
        <v>242235.52840308141</v>
      </c>
      <c r="AV14" s="225">
        <f t="shared" si="1"/>
        <v>246136.72866449237</v>
      </c>
      <c r="AW14" s="225"/>
      <c r="AX14" s="225">
        <f t="shared" si="2"/>
        <v>71781.396782111638</v>
      </c>
      <c r="AY14" s="225">
        <f t="shared" si="3"/>
        <v>60739.808499737672</v>
      </c>
      <c r="AZ14" s="225">
        <f t="shared" si="4"/>
        <v>77410.201094420423</v>
      </c>
      <c r="BA14" s="225">
        <f t="shared" si="5"/>
        <v>81048.273101480445</v>
      </c>
      <c r="BB14" s="219">
        <f t="shared" si="9"/>
        <v>65333.395258683508</v>
      </c>
      <c r="BC14" s="219">
        <f t="shared" si="10"/>
        <v>53771.97980457019</v>
      </c>
      <c r="BD14" s="219">
        <f t="shared" si="6"/>
        <v>81761.622992277975</v>
      </c>
      <c r="BE14" s="219">
        <f t="shared" si="7"/>
        <v>215066.06818811264</v>
      </c>
      <c r="BF14" s="386">
        <f t="shared" si="8"/>
        <v>242235.52840308141</v>
      </c>
      <c r="DC14" s="120" t="s">
        <v>232</v>
      </c>
      <c r="DD14" s="135" t="s">
        <v>233</v>
      </c>
      <c r="DE14" s="276"/>
      <c r="EZ14" s="194" t="s">
        <v>155</v>
      </c>
    </row>
    <row r="15" spans="1:170" s="174" customFormat="1" ht="29.25" customHeight="1">
      <c r="A15" s="193">
        <v>2701</v>
      </c>
      <c r="B15" s="152" t="str">
        <f>IF('1'!A1=1,D15,F15)</f>
        <v>coal, anthracite, briquettes</v>
      </c>
      <c r="C15" s="348">
        <v>2701</v>
      </c>
      <c r="D15" s="353" t="s">
        <v>57</v>
      </c>
      <c r="E15" s="349">
        <v>2701</v>
      </c>
      <c r="F15" s="353" t="s">
        <v>121</v>
      </c>
      <c r="G15" s="249">
        <v>491.8192433921738</v>
      </c>
      <c r="H15" s="251">
        <v>127.53610686790697</v>
      </c>
      <c r="I15" s="251">
        <v>19.292854962573077</v>
      </c>
      <c r="J15" s="251">
        <v>61.479142829696549</v>
      </c>
      <c r="K15" s="251">
        <v>96.916698727401695</v>
      </c>
      <c r="L15" s="251">
        <v>265.16264647524247</v>
      </c>
      <c r="M15" s="251">
        <v>319.9518804882992</v>
      </c>
      <c r="N15" s="251">
        <v>643.69187067590292</v>
      </c>
      <c r="O15" s="251">
        <v>454.57891676405302</v>
      </c>
      <c r="P15" s="251">
        <v>421.84517766390729</v>
      </c>
      <c r="Q15" s="251">
        <v>432.74611462406602</v>
      </c>
      <c r="R15" s="251">
        <v>281.15650884226375</v>
      </c>
      <c r="S15" s="251">
        <v>112.97080580147102</v>
      </c>
      <c r="T15" s="251">
        <v>115.0262071808949</v>
      </c>
      <c r="U15" s="251">
        <v>122.06420963765379</v>
      </c>
      <c r="V15" s="251">
        <v>10.290472692302513</v>
      </c>
      <c r="W15" s="251">
        <v>119.44633921512956</v>
      </c>
      <c r="X15" s="251">
        <v>120.95350707470365</v>
      </c>
      <c r="Y15" s="251">
        <v>438.28860096398148</v>
      </c>
      <c r="Z15" s="251">
        <v>172.66861350832531</v>
      </c>
      <c r="AA15" s="251">
        <v>535.52244441230471</v>
      </c>
      <c r="AB15" s="251">
        <v>362.77978008568414</v>
      </c>
      <c r="AC15" s="251">
        <v>44.163830268967821</v>
      </c>
      <c r="AD15" s="251">
        <v>89.603342799047297</v>
      </c>
      <c r="AE15" s="251">
        <v>393.25261928281054</v>
      </c>
      <c r="AF15" s="251">
        <v>437.20183307978948</v>
      </c>
      <c r="AG15" s="251">
        <v>326.45210863528331</v>
      </c>
      <c r="AH15" s="218">
        <v>1012.2827442546809</v>
      </c>
      <c r="AI15" s="218">
        <v>1580.2626096711849</v>
      </c>
      <c r="AJ15" s="218">
        <v>1105.4282170547299</v>
      </c>
      <c r="AK15" s="251">
        <v>187.60163440251088</v>
      </c>
      <c r="AL15" s="251">
        <v>71.996129130097998</v>
      </c>
      <c r="AM15" s="251">
        <v>295.40642435780597</v>
      </c>
      <c r="AN15" s="251">
        <v>219.03609423384199</v>
      </c>
      <c r="AO15" s="251">
        <v>0.63845265014399999</v>
      </c>
      <c r="AP15" s="251">
        <v>940.68240629131401</v>
      </c>
      <c r="AQ15" s="251">
        <v>1846.144737025832</v>
      </c>
      <c r="AR15" s="251">
        <v>894.39642173414995</v>
      </c>
      <c r="AS15" s="251">
        <v>796.88362156383994</v>
      </c>
      <c r="AT15" s="251">
        <v>1603.563263322179</v>
      </c>
      <c r="AU15" s="227">
        <f t="shared" si="0"/>
        <v>1455.763377533106</v>
      </c>
      <c r="AV15" s="227">
        <f t="shared" si="1"/>
        <v>5140.9880436460007</v>
      </c>
      <c r="AW15" s="227"/>
      <c r="AX15" s="227">
        <f t="shared" si="2"/>
        <v>700.12734805235038</v>
      </c>
      <c r="AY15" s="227">
        <f t="shared" si="3"/>
        <v>1325.7230963668462</v>
      </c>
      <c r="AZ15" s="227">
        <f t="shared" si="4"/>
        <v>1590.3267178942901</v>
      </c>
      <c r="BA15" s="227">
        <f t="shared" si="5"/>
        <v>360.35169531232219</v>
      </c>
      <c r="BB15" s="218">
        <f t="shared" si="9"/>
        <v>851.35706076214001</v>
      </c>
      <c r="BC15" s="218">
        <f t="shared" si="10"/>
        <v>1032.069397566004</v>
      </c>
      <c r="BD15" s="218">
        <f t="shared" si="6"/>
        <v>2169.1893052525643</v>
      </c>
      <c r="BE15" s="218">
        <f t="shared" si="7"/>
        <v>2945.288590258524</v>
      </c>
      <c r="BF15" s="387">
        <f t="shared" si="8"/>
        <v>1455.763377533106</v>
      </c>
      <c r="CK15" s="178"/>
      <c r="CL15" s="178"/>
      <c r="CM15" s="178"/>
      <c r="CN15" s="178"/>
      <c r="CO15" s="178"/>
      <c r="CP15" s="178"/>
      <c r="CQ15" s="178"/>
      <c r="CR15" s="178"/>
      <c r="CZ15" s="178"/>
      <c r="DA15" s="178"/>
      <c r="DB15" s="178"/>
      <c r="DC15" s="278" t="s">
        <v>235</v>
      </c>
      <c r="DD15" s="278" t="s">
        <v>236</v>
      </c>
      <c r="DE15" s="277"/>
      <c r="DF15" s="178"/>
      <c r="DG15" s="178"/>
      <c r="DH15" s="178"/>
      <c r="DI15" s="178"/>
      <c r="DJ15" s="178"/>
      <c r="DK15" s="178"/>
      <c r="DL15" s="178"/>
      <c r="DM15" s="178"/>
      <c r="DN15" s="176"/>
      <c r="DO15" s="176"/>
      <c r="DP15" s="176"/>
      <c r="DQ15" s="176"/>
      <c r="DR15" s="176"/>
      <c r="DS15" s="176"/>
      <c r="DT15" s="176"/>
      <c r="DU15" s="176"/>
      <c r="DV15" s="176"/>
      <c r="DW15" s="178"/>
      <c r="DX15" s="178"/>
      <c r="DY15" s="178"/>
      <c r="DZ15" s="177"/>
      <c r="EA15" s="177" t="s">
        <v>157</v>
      </c>
      <c r="EB15" s="177"/>
      <c r="EC15" s="177" t="s">
        <v>158</v>
      </c>
      <c r="ED15" s="177"/>
      <c r="EE15" s="260"/>
      <c r="EF15" s="177"/>
      <c r="EG15" s="177" t="s">
        <v>157</v>
      </c>
      <c r="EH15" s="177"/>
      <c r="EI15" s="177" t="s">
        <v>158</v>
      </c>
      <c r="EJ15" s="177"/>
      <c r="EK15" s="177"/>
      <c r="EL15" s="177" t="s">
        <v>166</v>
      </c>
      <c r="EM15" s="177"/>
      <c r="EN15" s="177" t="s">
        <v>167</v>
      </c>
      <c r="EO15" s="177"/>
      <c r="EP15" s="177"/>
      <c r="EQ15" s="177"/>
      <c r="ER15" s="177"/>
      <c r="ES15" s="177"/>
      <c r="ET15" s="177"/>
      <c r="EU15" s="177"/>
      <c r="EV15" s="177"/>
      <c r="EW15" s="177"/>
      <c r="EX15" s="177"/>
      <c r="EY15" s="177"/>
      <c r="EZ15" s="177" t="s">
        <v>156</v>
      </c>
      <c r="FA15" s="177"/>
      <c r="FB15" s="177"/>
      <c r="FC15" s="177"/>
      <c r="FD15" s="177"/>
      <c r="FE15" s="177"/>
      <c r="FF15" s="177"/>
      <c r="FG15" s="177"/>
      <c r="FH15" s="178"/>
      <c r="FI15" s="178"/>
      <c r="FJ15" s="178"/>
      <c r="FK15" s="178"/>
      <c r="FL15" s="178"/>
      <c r="FM15" s="178"/>
      <c r="FN15" s="178"/>
    </row>
    <row r="16" spans="1:170" s="174" customFormat="1" ht="27.6" customHeight="1">
      <c r="A16" s="150">
        <v>2704</v>
      </c>
      <c r="B16" s="152" t="str">
        <f>IF('1'!A1=1,D16,F16)</f>
        <v>coke and semicoke of coal</v>
      </c>
      <c r="C16" s="348">
        <v>2704</v>
      </c>
      <c r="D16" s="353" t="s">
        <v>58</v>
      </c>
      <c r="E16" s="349">
        <v>2704</v>
      </c>
      <c r="F16" s="353" t="s">
        <v>142</v>
      </c>
      <c r="G16" s="249">
        <v>676.38795336734302</v>
      </c>
      <c r="H16" s="251">
        <v>939.42301305228295</v>
      </c>
      <c r="I16" s="251">
        <v>815.80616871964503</v>
      </c>
      <c r="J16" s="251">
        <v>693.57968062372697</v>
      </c>
      <c r="K16" s="251">
        <v>679.88897192361298</v>
      </c>
      <c r="L16" s="251">
        <v>1132.032579087632</v>
      </c>
      <c r="M16" s="251">
        <v>804.565582418041</v>
      </c>
      <c r="N16" s="251">
        <v>1028.703351971189</v>
      </c>
      <c r="O16" s="251">
        <v>785.79043884221494</v>
      </c>
      <c r="P16" s="251">
        <v>1439.1733120660649</v>
      </c>
      <c r="Q16" s="251">
        <v>1099.202872969302</v>
      </c>
      <c r="R16" s="251">
        <v>1274.884094881643</v>
      </c>
      <c r="S16" s="251">
        <v>431.23454125386723</v>
      </c>
      <c r="T16" s="251">
        <v>125.4664371505831</v>
      </c>
      <c r="U16" s="251">
        <v>141.0726921451585</v>
      </c>
      <c r="V16" s="251">
        <v>155.69922545457467</v>
      </c>
      <c r="W16" s="251">
        <v>168.66067032720889</v>
      </c>
      <c r="X16" s="251">
        <v>82.574889705691504</v>
      </c>
      <c r="Y16" s="251">
        <v>642.80907388810397</v>
      </c>
      <c r="Z16" s="251">
        <v>146.79568349306771</v>
      </c>
      <c r="AA16" s="251">
        <v>74.662549005651101</v>
      </c>
      <c r="AB16" s="251">
        <v>79.027319046973105</v>
      </c>
      <c r="AC16" s="251">
        <v>352.85737591277643</v>
      </c>
      <c r="AD16" s="251">
        <v>404.54199462660489</v>
      </c>
      <c r="AE16" s="251">
        <v>251.72553064310853</v>
      </c>
      <c r="AF16" s="251">
        <v>258.39938261595847</v>
      </c>
      <c r="AG16" s="218">
        <v>1133.4528948308841</v>
      </c>
      <c r="AH16" s="218">
        <v>1217.7975029796889</v>
      </c>
      <c r="AI16" s="218">
        <v>1020.075824664071</v>
      </c>
      <c r="AJ16" s="251">
        <v>607.76373432633898</v>
      </c>
      <c r="AK16" s="251">
        <v>624.17012243682495</v>
      </c>
      <c r="AL16" s="251">
        <v>151.17799766803199</v>
      </c>
      <c r="AM16" s="251">
        <v>200.31010295854401</v>
      </c>
      <c r="AN16" s="251">
        <v>1409.5636940081581</v>
      </c>
      <c r="AO16" s="251">
        <v>1310.9288303141959</v>
      </c>
      <c r="AP16" s="251">
        <v>1447.1583576808362</v>
      </c>
      <c r="AQ16" s="251">
        <v>1627.7332305648611</v>
      </c>
      <c r="AR16" s="251">
        <v>2256.8396440211063</v>
      </c>
      <c r="AS16" s="251">
        <v>2986.8356244650572</v>
      </c>
      <c r="AT16" s="251">
        <v>1652.8616098587618</v>
      </c>
      <c r="AU16" s="227">
        <f t="shared" si="0"/>
        <v>4367.9609849617345</v>
      </c>
      <c r="AV16" s="227">
        <f t="shared" si="1"/>
        <v>8524.2701089097864</v>
      </c>
      <c r="AW16" s="227"/>
      <c r="AX16" s="227">
        <f t="shared" si="2"/>
        <v>3125.1968157629981</v>
      </c>
      <c r="AY16" s="227">
        <f t="shared" si="3"/>
        <v>3645.1904854004747</v>
      </c>
      <c r="AZ16" s="227">
        <f t="shared" si="4"/>
        <v>4599.0507187592248</v>
      </c>
      <c r="BA16" s="227">
        <f t="shared" si="5"/>
        <v>853.47289600418344</v>
      </c>
      <c r="BB16" s="218">
        <f t="shared" si="9"/>
        <v>1040.8403174140722</v>
      </c>
      <c r="BC16" s="218">
        <f t="shared" si="10"/>
        <v>911.08923859200559</v>
      </c>
      <c r="BD16" s="218">
        <f t="shared" si="6"/>
        <v>2861.3753110696398</v>
      </c>
      <c r="BE16" s="218">
        <f t="shared" si="7"/>
        <v>2403.1876790952665</v>
      </c>
      <c r="BF16" s="387">
        <f t="shared" si="8"/>
        <v>4367.9609849617345</v>
      </c>
      <c r="CK16" s="178"/>
      <c r="CL16" s="178"/>
      <c r="CM16" s="178"/>
      <c r="CN16" s="178"/>
      <c r="CO16" s="178"/>
      <c r="CP16" s="178"/>
      <c r="CQ16" s="178"/>
      <c r="CR16" s="178"/>
      <c r="CZ16" s="178"/>
      <c r="DA16" s="178"/>
      <c r="DB16" s="178"/>
      <c r="DC16" s="178"/>
      <c r="DD16" s="178"/>
      <c r="DE16" s="178"/>
      <c r="DF16" s="178"/>
      <c r="DG16" s="178"/>
      <c r="DH16" s="178"/>
      <c r="DI16" s="178"/>
      <c r="DJ16" s="178"/>
      <c r="DK16" s="178"/>
      <c r="DL16" s="178"/>
      <c r="DM16" s="178"/>
      <c r="DN16" s="176"/>
      <c r="DO16" s="176"/>
      <c r="DP16" s="176"/>
      <c r="DQ16" s="176"/>
      <c r="DR16" s="176"/>
      <c r="DS16" s="176"/>
      <c r="DT16" s="176"/>
      <c r="DU16" s="176"/>
      <c r="DV16" s="176"/>
      <c r="DW16" s="178"/>
      <c r="DX16" s="178"/>
      <c r="DY16" s="178"/>
      <c r="DZ16" s="177"/>
      <c r="EA16" s="177" t="s">
        <v>164</v>
      </c>
      <c r="EB16" s="177"/>
      <c r="EC16" s="177" t="s">
        <v>165</v>
      </c>
      <c r="ED16" s="177"/>
      <c r="EE16" s="177"/>
      <c r="EF16" s="177"/>
      <c r="EG16" s="177"/>
      <c r="EH16" s="177"/>
      <c r="EI16" s="177"/>
      <c r="EJ16" s="177"/>
      <c r="EK16" s="177"/>
      <c r="EL16" s="177"/>
      <c r="EM16" s="177"/>
      <c r="EN16" s="177"/>
      <c r="EO16" s="177"/>
      <c r="EP16" s="177"/>
      <c r="EQ16" s="177"/>
      <c r="ER16" s="177"/>
      <c r="ES16" s="177"/>
      <c r="ET16" s="177"/>
      <c r="EU16" s="177"/>
      <c r="EV16" s="177"/>
      <c r="EW16" s="177"/>
      <c r="EX16" s="177"/>
      <c r="EY16" s="177"/>
      <c r="EZ16" s="177"/>
      <c r="FA16" s="177"/>
      <c r="FB16" s="177"/>
      <c r="FC16" s="177"/>
      <c r="FD16" s="177"/>
      <c r="FE16" s="177"/>
      <c r="FF16" s="177"/>
      <c r="FG16" s="177"/>
      <c r="FH16" s="178"/>
      <c r="FI16" s="178"/>
      <c r="FJ16" s="178"/>
      <c r="FK16" s="178"/>
      <c r="FL16" s="178"/>
      <c r="FM16" s="178"/>
      <c r="FN16" s="178"/>
    </row>
    <row r="17" spans="1:170" s="174" customFormat="1" ht="29.4" customHeight="1">
      <c r="A17" s="150">
        <v>2710</v>
      </c>
      <c r="B17" s="152" t="str">
        <f>IF('1'!A1=1,D17,F17)</f>
        <v>petroleum oils, not crude</v>
      </c>
      <c r="C17" s="348">
        <v>2710</v>
      </c>
      <c r="D17" s="353" t="s">
        <v>62</v>
      </c>
      <c r="E17" s="349">
        <v>2710</v>
      </c>
      <c r="F17" s="353" t="s">
        <v>122</v>
      </c>
      <c r="G17" s="249">
        <v>4142.7630564937617</v>
      </c>
      <c r="H17" s="251">
        <v>5909.5833661339102</v>
      </c>
      <c r="I17" s="251">
        <v>6426.4707505082606</v>
      </c>
      <c r="J17" s="251">
        <v>9051.03399816618</v>
      </c>
      <c r="K17" s="251">
        <v>3267.5261540720303</v>
      </c>
      <c r="L17" s="251">
        <v>3804.3214114013699</v>
      </c>
      <c r="M17" s="251">
        <v>4818.9802975693701</v>
      </c>
      <c r="N17" s="251">
        <v>7736.8893551009196</v>
      </c>
      <c r="O17" s="251">
        <v>4637.6840934391494</v>
      </c>
      <c r="P17" s="251">
        <v>4663.0059057653307</v>
      </c>
      <c r="Q17" s="251">
        <v>5254.8454859226495</v>
      </c>
      <c r="R17" s="251">
        <v>7612.4086337055705</v>
      </c>
      <c r="S17" s="251">
        <v>4997.3894954469897</v>
      </c>
      <c r="T17" s="251">
        <v>5893.0535090883095</v>
      </c>
      <c r="U17" s="251">
        <v>8245.5828266119606</v>
      </c>
      <c r="V17" s="251">
        <v>10422.596638561819</v>
      </c>
      <c r="W17" s="218">
        <v>6100.5922316050392</v>
      </c>
      <c r="X17" s="218">
        <v>6361.9251858565804</v>
      </c>
      <c r="Y17" s="218">
        <v>6670.2737504287106</v>
      </c>
      <c r="Z17" s="218">
        <v>8197.1394787428508</v>
      </c>
      <c r="AA17" s="218">
        <v>5420.5966636818002</v>
      </c>
      <c r="AB17" s="218">
        <v>3810.7506263267496</v>
      </c>
      <c r="AC17" s="218">
        <v>4867.0514332101593</v>
      </c>
      <c r="AD17" s="218">
        <v>4889.9175964944998</v>
      </c>
      <c r="AE17" s="218">
        <v>4005.4736662956602</v>
      </c>
      <c r="AF17" s="218">
        <v>6993.6122513356204</v>
      </c>
      <c r="AG17" s="218">
        <v>9744.2249074655701</v>
      </c>
      <c r="AH17" s="218">
        <v>11282.57905513446</v>
      </c>
      <c r="AI17" s="218">
        <v>5497.0713053214595</v>
      </c>
      <c r="AJ17" s="218">
        <v>30753.815266877678</v>
      </c>
      <c r="AK17" s="218">
        <v>70437.309851189289</v>
      </c>
      <c r="AL17" s="218">
        <v>68922.884949581901</v>
      </c>
      <c r="AM17" s="218">
        <v>59298.790322315595</v>
      </c>
      <c r="AN17" s="218">
        <v>34551.718808420701</v>
      </c>
      <c r="AO17" s="218">
        <v>44081.476151530704</v>
      </c>
      <c r="AP17" s="218">
        <v>48690.036389302302</v>
      </c>
      <c r="AQ17" s="218">
        <v>43503.580783135199</v>
      </c>
      <c r="AR17" s="218">
        <v>49406.940796297298</v>
      </c>
      <c r="AS17" s="218">
        <v>48730.444467720707</v>
      </c>
      <c r="AT17" s="218">
        <v>47367.565329034602</v>
      </c>
      <c r="AU17" s="227">
        <f t="shared" si="0"/>
        <v>186622.02167156927</v>
      </c>
      <c r="AV17" s="227">
        <f t="shared" si="1"/>
        <v>189008.53137618784</v>
      </c>
      <c r="AW17" s="227"/>
      <c r="AX17" s="227">
        <f t="shared" si="2"/>
        <v>25529.851171302114</v>
      </c>
      <c r="AY17" s="227">
        <f t="shared" si="3"/>
        <v>19627.717218143691</v>
      </c>
      <c r="AZ17" s="227">
        <f t="shared" si="4"/>
        <v>22167.9441188327</v>
      </c>
      <c r="BA17" s="227">
        <f t="shared" si="5"/>
        <v>29558.62246970908</v>
      </c>
      <c r="BB17" s="218">
        <f t="shared" si="9"/>
        <v>27329.93064663318</v>
      </c>
      <c r="BC17" s="218">
        <f t="shared" si="10"/>
        <v>18988.316319713209</v>
      </c>
      <c r="BD17" s="218">
        <f t="shared" si="6"/>
        <v>32025.889880231312</v>
      </c>
      <c r="BE17" s="218">
        <f t="shared" si="7"/>
        <v>175611.08137297034</v>
      </c>
      <c r="BF17" s="387">
        <f t="shared" si="8"/>
        <v>186622.02167156927</v>
      </c>
      <c r="CK17" s="178"/>
      <c r="CL17" s="110" t="s">
        <v>241</v>
      </c>
      <c r="CM17" s="110" t="s">
        <v>257</v>
      </c>
      <c r="CN17" s="110"/>
      <c r="CO17" s="178"/>
      <c r="CP17" s="178"/>
      <c r="CQ17" s="178"/>
      <c r="CR17" s="178"/>
      <c r="CZ17" s="178"/>
      <c r="DA17" s="178"/>
      <c r="DB17" s="178"/>
      <c r="DC17" s="178"/>
      <c r="DD17" s="178"/>
      <c r="DE17" s="178"/>
      <c r="DF17" s="178"/>
      <c r="DG17" s="178"/>
      <c r="DH17" s="178"/>
      <c r="DI17" s="178"/>
      <c r="DJ17" s="178"/>
      <c r="DK17" s="178"/>
      <c r="DL17" s="178"/>
      <c r="DM17" s="178"/>
      <c r="DN17" s="176"/>
      <c r="DO17" s="176"/>
      <c r="DP17" s="176"/>
      <c r="DQ17" s="176"/>
      <c r="DR17" s="176"/>
      <c r="DS17" s="176"/>
      <c r="DT17" s="176"/>
      <c r="DU17" s="176"/>
      <c r="DV17" s="176"/>
      <c r="DW17" s="178"/>
      <c r="DX17" s="178"/>
      <c r="DY17" s="178"/>
      <c r="DZ17" s="177"/>
      <c r="EA17" s="177"/>
      <c r="EB17" s="177"/>
      <c r="EC17" s="177"/>
      <c r="ED17" s="177"/>
      <c r="EE17" s="177"/>
      <c r="EF17" s="177"/>
      <c r="EG17" s="177"/>
      <c r="EH17" s="177"/>
      <c r="EI17" s="177"/>
      <c r="EJ17" s="177"/>
      <c r="EK17" s="177"/>
      <c r="EL17" s="177"/>
      <c r="EM17" s="177"/>
      <c r="EN17" s="177"/>
      <c r="EO17" s="177"/>
      <c r="EP17" s="177"/>
      <c r="EQ17" s="177"/>
      <c r="ER17" s="177"/>
      <c r="ES17" s="177"/>
      <c r="ET17" s="177"/>
      <c r="EU17" s="177"/>
      <c r="EV17" s="177"/>
      <c r="EW17" s="177"/>
      <c r="EX17" s="177"/>
      <c r="EY17" s="177"/>
      <c r="EZ17" s="177"/>
      <c r="FA17" s="177"/>
      <c r="FB17" s="177"/>
      <c r="FC17" s="177"/>
      <c r="FD17" s="177"/>
      <c r="FE17" s="177"/>
      <c r="FF17" s="177"/>
      <c r="FG17" s="177"/>
      <c r="FH17" s="178"/>
      <c r="FI17" s="178"/>
      <c r="FJ17" s="178"/>
      <c r="FK17" s="178"/>
      <c r="FL17" s="178"/>
      <c r="FM17" s="178"/>
      <c r="FN17" s="178"/>
    </row>
    <row r="18" spans="1:170" s="174" customFormat="1" ht="25.95" customHeight="1">
      <c r="A18" s="150">
        <v>2711</v>
      </c>
      <c r="B18" s="152" t="str">
        <f>IF('1'!A1=1,D18,F18)</f>
        <v>natural gas</v>
      </c>
      <c r="C18" s="348">
        <v>2711</v>
      </c>
      <c r="D18" s="353" t="s">
        <v>61</v>
      </c>
      <c r="E18" s="349">
        <v>2711</v>
      </c>
      <c r="F18" s="353" t="s">
        <v>143</v>
      </c>
      <c r="G18" s="249">
        <v>15909.475221821482</v>
      </c>
      <c r="H18" s="251">
        <v>9378.2854842000197</v>
      </c>
      <c r="I18" s="251">
        <v>8596.856388941249</v>
      </c>
      <c r="J18" s="251">
        <v>7899.9412998249409</v>
      </c>
      <c r="K18" s="251">
        <v>9291.073242945231</v>
      </c>
      <c r="L18" s="251">
        <v>1326.6961886779063</v>
      </c>
      <c r="M18" s="251">
        <v>10986.93010466854</v>
      </c>
      <c r="N18" s="251">
        <v>13853.763044018669</v>
      </c>
      <c r="O18" s="218">
        <v>14468.694983945079</v>
      </c>
      <c r="P18" s="218">
        <v>9464.1947415615396</v>
      </c>
      <c r="Q18" s="218">
        <v>11514.95790516011</v>
      </c>
      <c r="R18" s="218">
        <v>12547.891096714529</v>
      </c>
      <c r="S18" s="218">
        <v>7627.1745931297137</v>
      </c>
      <c r="T18" s="218">
        <v>9223.7258179581695</v>
      </c>
      <c r="U18" s="218">
        <v>19642.947653471059</v>
      </c>
      <c r="V18" s="218">
        <v>12459.029131444589</v>
      </c>
      <c r="W18" s="218">
        <v>7061.5093637083601</v>
      </c>
      <c r="X18" s="218">
        <v>10806.311917330779</v>
      </c>
      <c r="Y18" s="218">
        <v>9987.2507198902495</v>
      </c>
      <c r="Z18" s="218">
        <v>5114.9387701520518</v>
      </c>
      <c r="AA18" s="218">
        <v>11538.159833593731</v>
      </c>
      <c r="AB18" s="218">
        <v>3715.0892832501468</v>
      </c>
      <c r="AC18" s="218">
        <v>4410.7269418585101</v>
      </c>
      <c r="AD18" s="218">
        <v>7410.5969288762499</v>
      </c>
      <c r="AE18" s="218">
        <v>10340.533093308613</v>
      </c>
      <c r="AF18" s="218">
        <v>3134.5768477502497</v>
      </c>
      <c r="AG18" s="218">
        <v>12639.15093498321</v>
      </c>
      <c r="AH18" s="218">
        <v>10675.49321297294</v>
      </c>
      <c r="AI18" s="218">
        <v>15014.527967175629</v>
      </c>
      <c r="AJ18" s="218">
        <v>3943.66597806352</v>
      </c>
      <c r="AK18" s="218">
        <v>3603.2875046300082</v>
      </c>
      <c r="AL18" s="218">
        <v>6710.5716629168201</v>
      </c>
      <c r="AM18" s="218">
        <v>25253.79738283022</v>
      </c>
      <c r="AN18" s="218">
        <v>7384.8847997874891</v>
      </c>
      <c r="AO18" s="218">
        <v>3821.7593028658898</v>
      </c>
      <c r="AP18" s="218">
        <v>3196.7442694031552</v>
      </c>
      <c r="AQ18" s="218">
        <v>2830.5869104298831</v>
      </c>
      <c r="AR18" s="218">
        <v>3727.2141206760762</v>
      </c>
      <c r="AS18" s="218">
        <v>4633.9868341068996</v>
      </c>
      <c r="AT18" s="218">
        <v>2849.5299848274972</v>
      </c>
      <c r="AU18" s="227">
        <f t="shared" si="0"/>
        <v>39657.185754886756</v>
      </c>
      <c r="AV18" s="227">
        <f t="shared" si="1"/>
        <v>14041.317850040356</v>
      </c>
      <c r="AW18" s="227"/>
      <c r="AX18" s="227">
        <f t="shared" si="2"/>
        <v>41784.558394787688</v>
      </c>
      <c r="AY18" s="227">
        <f t="shared" si="3"/>
        <v>35458.462580310348</v>
      </c>
      <c r="AZ18" s="227">
        <f t="shared" si="4"/>
        <v>47995.738727381256</v>
      </c>
      <c r="BA18" s="227">
        <f t="shared" si="5"/>
        <v>48952.877196003537</v>
      </c>
      <c r="BB18" s="218">
        <f t="shared" si="9"/>
        <v>32970.010771081441</v>
      </c>
      <c r="BC18" s="218">
        <f t="shared" si="10"/>
        <v>27074.572987578638</v>
      </c>
      <c r="BD18" s="218">
        <f t="shared" si="6"/>
        <v>36789.754089015012</v>
      </c>
      <c r="BE18" s="218">
        <f t="shared" si="7"/>
        <v>29272.053112785976</v>
      </c>
      <c r="BF18" s="387">
        <f t="shared" si="8"/>
        <v>39657.185754886756</v>
      </c>
      <c r="CK18" s="178"/>
      <c r="CL18" s="178"/>
      <c r="CM18" s="178"/>
      <c r="CN18" s="178"/>
      <c r="CO18" s="178"/>
      <c r="CP18" s="178"/>
      <c r="CQ18" s="178"/>
      <c r="CR18" s="178"/>
      <c r="CZ18" s="178"/>
      <c r="DA18" s="178"/>
      <c r="DB18" s="178"/>
      <c r="DC18" s="178"/>
      <c r="DD18" s="178"/>
      <c r="DE18" s="178"/>
      <c r="DF18" s="178"/>
      <c r="DG18" s="178"/>
      <c r="DH18" s="178"/>
      <c r="DI18" s="178"/>
      <c r="DJ18" s="178"/>
      <c r="DK18" s="178"/>
      <c r="DL18" s="178"/>
      <c r="DM18" s="178"/>
      <c r="DN18" s="176"/>
      <c r="DO18" s="176"/>
      <c r="DP18" s="176"/>
      <c r="DQ18" s="176"/>
      <c r="DR18" s="176"/>
      <c r="DS18" s="176"/>
      <c r="DT18" s="176"/>
      <c r="DU18" s="176"/>
      <c r="DV18" s="176"/>
      <c r="DW18" s="178"/>
      <c r="DX18" s="178"/>
      <c r="DY18" s="178"/>
      <c r="DZ18" s="177"/>
      <c r="EA18" s="177" t="s">
        <v>173</v>
      </c>
      <c r="EB18" s="177"/>
      <c r="EC18" s="177" t="s">
        <v>174</v>
      </c>
      <c r="ED18" s="177"/>
      <c r="EE18" s="177"/>
      <c r="EF18" s="177"/>
      <c r="EG18" s="177"/>
      <c r="EH18" s="177"/>
      <c r="EI18" s="177"/>
      <c r="EJ18" s="177"/>
      <c r="EK18" s="177"/>
      <c r="EL18" s="177"/>
      <c r="EM18" s="177"/>
      <c r="EN18" s="177"/>
      <c r="EO18" s="177"/>
      <c r="EP18" s="177"/>
      <c r="EQ18" s="177"/>
      <c r="ER18" s="177"/>
      <c r="ES18" s="177"/>
      <c r="ET18" s="177"/>
      <c r="EU18" s="177"/>
      <c r="EV18" s="177"/>
      <c r="EW18" s="177"/>
      <c r="EX18" s="177"/>
      <c r="EY18" s="177"/>
      <c r="EZ18" s="177"/>
      <c r="FA18" s="177"/>
      <c r="FB18" s="177"/>
      <c r="FC18" s="177"/>
      <c r="FD18" s="177"/>
      <c r="FE18" s="177"/>
      <c r="FF18" s="177"/>
      <c r="FG18" s="177"/>
      <c r="FH18" s="178"/>
      <c r="FI18" s="178"/>
      <c r="FJ18" s="178"/>
      <c r="FK18" s="178"/>
      <c r="FL18" s="178"/>
      <c r="FM18" s="178"/>
      <c r="FN18" s="178"/>
    </row>
    <row r="19" spans="1:170" ht="30.75" customHeight="1">
      <c r="A19" s="171"/>
      <c r="B19" s="149" t="str">
        <f>IF('1'!A1=1,D19,F19)</f>
        <v>Chemicals</v>
      </c>
      <c r="C19" s="350"/>
      <c r="D19" s="352" t="s">
        <v>3</v>
      </c>
      <c r="E19" s="351"/>
      <c r="F19" s="352" t="s">
        <v>124</v>
      </c>
      <c r="G19" s="248">
        <v>18903.173664057231</v>
      </c>
      <c r="H19" s="219">
        <v>18482.763630859343</v>
      </c>
      <c r="I19" s="219">
        <v>18552.001868461448</v>
      </c>
      <c r="J19" s="219">
        <v>21710.185366609421</v>
      </c>
      <c r="K19" s="219">
        <v>25804.667817779751</v>
      </c>
      <c r="L19" s="219">
        <v>24393.942558934068</v>
      </c>
      <c r="M19" s="219">
        <v>24498.864938569499</v>
      </c>
      <c r="N19" s="219">
        <v>27544.870128805545</v>
      </c>
      <c r="O19" s="219">
        <v>30396.753972661798</v>
      </c>
      <c r="P19" s="219">
        <v>29010.474323769922</v>
      </c>
      <c r="Q19" s="219">
        <v>29309.264522021931</v>
      </c>
      <c r="R19" s="219">
        <v>35102.404427301299</v>
      </c>
      <c r="S19" s="219">
        <v>37272.7861397007</v>
      </c>
      <c r="T19" s="219">
        <v>32733.7488928413</v>
      </c>
      <c r="U19" s="219">
        <v>34073.255920833399</v>
      </c>
      <c r="V19" s="219">
        <v>37535.468366885303</v>
      </c>
      <c r="W19" s="219">
        <v>39188.094867462802</v>
      </c>
      <c r="X19" s="219">
        <v>36714.327300371697</v>
      </c>
      <c r="Y19" s="219">
        <v>34672.063511879198</v>
      </c>
      <c r="Z19" s="219">
        <v>34132.213958164197</v>
      </c>
      <c r="AA19" s="219">
        <v>39327.262031083672</v>
      </c>
      <c r="AB19" s="219">
        <v>30981.016576118469</v>
      </c>
      <c r="AC19" s="219">
        <v>39120.590754314995</v>
      </c>
      <c r="AD19" s="219">
        <v>46503.361528093803</v>
      </c>
      <c r="AE19" s="219">
        <v>45194.723773515405</v>
      </c>
      <c r="AF19" s="219">
        <v>46725.374428387498</v>
      </c>
      <c r="AG19" s="219">
        <v>48989.923017948706</v>
      </c>
      <c r="AH19" s="219">
        <v>56811.288729547407</v>
      </c>
      <c r="AI19" s="219">
        <v>39212.803375301533</v>
      </c>
      <c r="AJ19" s="219">
        <v>31031.868468901037</v>
      </c>
      <c r="AK19" s="219">
        <v>47829.340704277296</v>
      </c>
      <c r="AL19" s="219">
        <v>49443.680898016399</v>
      </c>
      <c r="AM19" s="219">
        <v>57495.878349965897</v>
      </c>
      <c r="AN19" s="219">
        <v>58618.228960720597</v>
      </c>
      <c r="AO19" s="219">
        <v>62173.567908935496</v>
      </c>
      <c r="AP19" s="219">
        <v>57795.791591720903</v>
      </c>
      <c r="AQ19" s="219">
        <v>66129.560622204095</v>
      </c>
      <c r="AR19" s="219">
        <v>66912.034929933696</v>
      </c>
      <c r="AS19" s="219">
        <v>66951.394133926806</v>
      </c>
      <c r="AT19" s="219">
        <v>71174.020167241993</v>
      </c>
      <c r="AU19" s="225">
        <f t="shared" si="0"/>
        <v>236083.46681134286</v>
      </c>
      <c r="AV19" s="225">
        <f t="shared" si="1"/>
        <v>271167.00985330658</v>
      </c>
      <c r="AW19" s="225"/>
      <c r="AX19" s="225">
        <f t="shared" si="2"/>
        <v>77648.124529987443</v>
      </c>
      <c r="AY19" s="225">
        <f t="shared" si="3"/>
        <v>102242.34544408886</v>
      </c>
      <c r="AZ19" s="225">
        <f t="shared" si="4"/>
        <v>123818.89724575495</v>
      </c>
      <c r="BA19" s="225">
        <f t="shared" si="5"/>
        <v>141615.25932026069</v>
      </c>
      <c r="BB19" s="219">
        <f t="shared" si="9"/>
        <v>144706.6996378779</v>
      </c>
      <c r="BC19" s="219">
        <f t="shared" si="10"/>
        <v>155932.23088961095</v>
      </c>
      <c r="BD19" s="219">
        <f t="shared" si="6"/>
        <v>197721.30994939903</v>
      </c>
      <c r="BE19" s="219">
        <f t="shared" si="7"/>
        <v>167517.69344649627</v>
      </c>
      <c r="BF19" s="386">
        <f t="shared" si="8"/>
        <v>236083.46681134286</v>
      </c>
    </row>
    <row r="20" spans="1:170" s="174" customFormat="1" ht="18" customHeight="1">
      <c r="A20" s="269">
        <v>30</v>
      </c>
      <c r="B20" s="152" t="str">
        <f>IF('1'!A1=1,D20,F20)</f>
        <v>pharmaceutical products</v>
      </c>
      <c r="C20" s="348">
        <v>30</v>
      </c>
      <c r="D20" s="353" t="s">
        <v>51</v>
      </c>
      <c r="E20" s="349">
        <v>30</v>
      </c>
      <c r="F20" s="353" t="s">
        <v>144</v>
      </c>
      <c r="G20" s="249">
        <v>4490.7540509482315</v>
      </c>
      <c r="H20" s="251">
        <v>4366.5885940305707</v>
      </c>
      <c r="I20" s="251">
        <v>4581.7950554461395</v>
      </c>
      <c r="J20" s="251">
        <v>6700.8229917465096</v>
      </c>
      <c r="K20" s="251">
        <v>6274.1171812860402</v>
      </c>
      <c r="L20" s="251">
        <v>6431.5966930855702</v>
      </c>
      <c r="M20" s="251">
        <v>6870.2224959208597</v>
      </c>
      <c r="N20" s="251">
        <v>7829.4044803910101</v>
      </c>
      <c r="O20" s="251">
        <v>6896.6441884432206</v>
      </c>
      <c r="P20" s="251">
        <v>7338.3041828783807</v>
      </c>
      <c r="Q20" s="251">
        <v>8314.4674770986094</v>
      </c>
      <c r="R20" s="251">
        <v>9642.8278035540097</v>
      </c>
      <c r="S20" s="251">
        <v>8218.9002809184894</v>
      </c>
      <c r="T20" s="251">
        <v>8491.6151612420199</v>
      </c>
      <c r="U20" s="251">
        <v>9002.1282607082303</v>
      </c>
      <c r="V20" s="251">
        <v>10496.71345105215</v>
      </c>
      <c r="W20" s="218">
        <v>9122.5072564473885</v>
      </c>
      <c r="X20" s="218">
        <v>9311.5447775923094</v>
      </c>
      <c r="Y20" s="218">
        <v>9032.9919307207201</v>
      </c>
      <c r="Z20" s="218">
        <v>10558.238474298039</v>
      </c>
      <c r="AA20" s="218">
        <v>10924.311087032889</v>
      </c>
      <c r="AB20" s="218">
        <v>8444.2871842650493</v>
      </c>
      <c r="AC20" s="218">
        <v>11200.93837643299</v>
      </c>
      <c r="AD20" s="218">
        <v>15842.646433880851</v>
      </c>
      <c r="AE20" s="218">
        <v>11536.157970584771</v>
      </c>
      <c r="AF20" s="218">
        <v>13076.518509837781</v>
      </c>
      <c r="AG20" s="218">
        <v>13256.069176598092</v>
      </c>
      <c r="AH20" s="218">
        <v>17003.66793700639</v>
      </c>
      <c r="AI20" s="218">
        <v>10346.21794051185</v>
      </c>
      <c r="AJ20" s="218">
        <v>8971.1973725744501</v>
      </c>
      <c r="AK20" s="218">
        <v>9428.4502282961002</v>
      </c>
      <c r="AL20" s="218">
        <v>11907.34160290629</v>
      </c>
      <c r="AM20" s="218">
        <v>11945.730610486818</v>
      </c>
      <c r="AN20" s="218">
        <v>14296.026156646431</v>
      </c>
      <c r="AO20" s="218">
        <v>13184.632699364491</v>
      </c>
      <c r="AP20" s="218">
        <v>16222.619470323471</v>
      </c>
      <c r="AQ20" s="218">
        <v>16467.022416190768</v>
      </c>
      <c r="AR20" s="218">
        <v>15581.156636339969</v>
      </c>
      <c r="AS20" s="218">
        <v>17809.489348476</v>
      </c>
      <c r="AT20" s="218">
        <v>20249.430924101969</v>
      </c>
      <c r="AU20" s="227">
        <f t="shared" si="0"/>
        <v>55649.008936821214</v>
      </c>
      <c r="AV20" s="227">
        <f t="shared" si="1"/>
        <v>70107.099325108706</v>
      </c>
      <c r="AW20" s="227"/>
      <c r="AX20" s="227">
        <f t="shared" si="2"/>
        <v>20139.960692171451</v>
      </c>
      <c r="AY20" s="227">
        <f t="shared" si="3"/>
        <v>27405.340850683478</v>
      </c>
      <c r="AZ20" s="227">
        <f t="shared" si="4"/>
        <v>32192.243651974222</v>
      </c>
      <c r="BA20" s="227">
        <f t="shared" si="5"/>
        <v>36209.357153920893</v>
      </c>
      <c r="BB20" s="218">
        <f t="shared" si="9"/>
        <v>38025.282439058457</v>
      </c>
      <c r="BC20" s="218">
        <f t="shared" si="10"/>
        <v>46412.18308161178</v>
      </c>
      <c r="BD20" s="218">
        <f t="shared" si="6"/>
        <v>54872.413594027035</v>
      </c>
      <c r="BE20" s="218">
        <f t="shared" si="7"/>
        <v>40653.207144288688</v>
      </c>
      <c r="BF20" s="387">
        <f t="shared" si="8"/>
        <v>55649.008936821214</v>
      </c>
      <c r="CK20" s="178"/>
      <c r="CL20" s="178"/>
      <c r="CM20" s="178"/>
      <c r="CN20" s="178"/>
      <c r="CO20" s="178"/>
      <c r="CP20" s="178"/>
      <c r="CQ20" s="178"/>
      <c r="CR20" s="178"/>
      <c r="CZ20" s="178"/>
      <c r="DA20" s="178"/>
      <c r="DB20" s="178"/>
      <c r="DC20" s="178"/>
      <c r="DD20" s="178"/>
      <c r="DE20" s="178"/>
      <c r="DF20" s="178"/>
      <c r="DG20" s="178"/>
      <c r="DH20" s="178"/>
      <c r="DI20" s="178"/>
      <c r="DJ20" s="178"/>
      <c r="DK20" s="178"/>
      <c r="DL20" s="178"/>
      <c r="DM20" s="178"/>
      <c r="DN20" s="176"/>
      <c r="DO20" s="176"/>
      <c r="DP20" s="176"/>
      <c r="DQ20" s="176"/>
      <c r="DR20" s="176"/>
      <c r="DS20" s="176"/>
      <c r="DT20" s="176"/>
      <c r="DU20" s="176"/>
      <c r="DV20" s="176"/>
      <c r="DW20" s="178"/>
      <c r="DX20" s="178"/>
      <c r="DY20" s="178"/>
      <c r="DZ20" s="177"/>
      <c r="EA20" s="177" t="s">
        <v>181</v>
      </c>
      <c r="EB20" s="177"/>
      <c r="EC20" s="177" t="s">
        <v>182</v>
      </c>
      <c r="ED20" s="177"/>
      <c r="EE20" s="177"/>
      <c r="EF20" s="177"/>
      <c r="EG20" s="177"/>
      <c r="EH20" s="177"/>
      <c r="EI20" s="177"/>
      <c r="EJ20" s="177"/>
      <c r="EK20" s="177"/>
      <c r="EL20" s="177"/>
      <c r="EM20" s="177"/>
      <c r="EN20" s="177"/>
      <c r="EO20" s="177"/>
      <c r="EP20" s="177"/>
      <c r="EQ20" s="177"/>
      <c r="ER20" s="177"/>
      <c r="ES20" s="177"/>
      <c r="ET20" s="177"/>
      <c r="EU20" s="177"/>
      <c r="EV20" s="177"/>
      <c r="EW20" s="177"/>
      <c r="EX20" s="177"/>
      <c r="EY20" s="177"/>
      <c r="EZ20" s="177"/>
      <c r="FA20" s="177"/>
      <c r="FB20" s="177"/>
      <c r="FC20" s="177"/>
      <c r="FD20" s="177"/>
      <c r="FE20" s="177"/>
      <c r="FF20" s="177"/>
      <c r="FG20" s="177"/>
      <c r="FH20" s="178"/>
      <c r="FI20" s="178"/>
      <c r="FJ20" s="178"/>
      <c r="FK20" s="178"/>
      <c r="FL20" s="178"/>
      <c r="FM20" s="178"/>
      <c r="FN20" s="178"/>
    </row>
    <row r="21" spans="1:170" s="174" customFormat="1" ht="21.75" customHeight="1">
      <c r="A21" s="150">
        <v>3004</v>
      </c>
      <c r="B21" s="152" t="str">
        <f>IF('1'!$A$1=1,D21,F21)</f>
        <v>medicines</v>
      </c>
      <c r="C21" s="348">
        <v>3004</v>
      </c>
      <c r="D21" s="353" t="s">
        <v>242</v>
      </c>
      <c r="E21" s="349">
        <v>3004</v>
      </c>
      <c r="F21" s="354" t="s">
        <v>243</v>
      </c>
      <c r="G21" s="249">
        <v>3744.023548178026</v>
      </c>
      <c r="H21" s="251">
        <v>3760.1046725304996</v>
      </c>
      <c r="I21" s="251">
        <v>3841.7607900579401</v>
      </c>
      <c r="J21" s="251">
        <v>5811.7286229360398</v>
      </c>
      <c r="K21" s="251">
        <v>5578.5740964531196</v>
      </c>
      <c r="L21" s="251">
        <v>5331.0882780818392</v>
      </c>
      <c r="M21" s="251">
        <v>5958.7082679352197</v>
      </c>
      <c r="N21" s="251">
        <v>6795.6138435395605</v>
      </c>
      <c r="O21" s="251">
        <v>5968.0754656482595</v>
      </c>
      <c r="P21" s="251">
        <v>6220.9171619463395</v>
      </c>
      <c r="Q21" s="251">
        <v>6801.1852295154895</v>
      </c>
      <c r="R21" s="251">
        <v>8262.9227565626497</v>
      </c>
      <c r="S21" s="251">
        <v>6876.6662076327102</v>
      </c>
      <c r="T21" s="251">
        <v>6896.0394534652296</v>
      </c>
      <c r="U21" s="251">
        <v>7342.1094042082896</v>
      </c>
      <c r="V21" s="251">
        <v>8767.1412414456299</v>
      </c>
      <c r="W21" s="218">
        <v>7511.96009368462</v>
      </c>
      <c r="X21" s="218">
        <v>7684.3908050216096</v>
      </c>
      <c r="Y21" s="218">
        <v>7498.7584524129306</v>
      </c>
      <c r="Z21" s="218">
        <v>8520.09530203342</v>
      </c>
      <c r="AA21" s="218">
        <v>8819.1042702489103</v>
      </c>
      <c r="AB21" s="218">
        <v>6417.4207968894898</v>
      </c>
      <c r="AC21" s="218">
        <v>9105.9474494828901</v>
      </c>
      <c r="AD21" s="218">
        <v>13201.155083611869</v>
      </c>
      <c r="AE21" s="218">
        <v>9519.3692441122002</v>
      </c>
      <c r="AF21" s="218">
        <v>11023.244327581269</v>
      </c>
      <c r="AG21" s="218">
        <v>10311.689385504411</v>
      </c>
      <c r="AH21" s="218">
        <v>11642.459019470061</v>
      </c>
      <c r="AI21" s="218">
        <v>9193.5348813053097</v>
      </c>
      <c r="AJ21" s="218">
        <v>7872.3189759858105</v>
      </c>
      <c r="AK21" s="218">
        <v>8156.6228958336105</v>
      </c>
      <c r="AL21" s="218">
        <v>10270.14100391184</v>
      </c>
      <c r="AM21" s="218">
        <v>10077.210677740972</v>
      </c>
      <c r="AN21" s="218">
        <v>12163.98373771725</v>
      </c>
      <c r="AO21" s="218">
        <v>10826.101218092279</v>
      </c>
      <c r="AP21" s="218">
        <v>13215.232714471422</v>
      </c>
      <c r="AQ21" s="218">
        <v>13940.53817059521</v>
      </c>
      <c r="AR21" s="218">
        <v>13127.483743741599</v>
      </c>
      <c r="AS21" s="218">
        <v>14640.70551489549</v>
      </c>
      <c r="AT21" s="218">
        <v>16740.43513989394</v>
      </c>
      <c r="AU21" s="227">
        <f t="shared" si="0"/>
        <v>46282.528348021922</v>
      </c>
      <c r="AV21" s="227">
        <f t="shared" si="1"/>
        <v>58449.162569126238</v>
      </c>
      <c r="AW21" s="227"/>
      <c r="AX21" s="227">
        <f t="shared" si="2"/>
        <v>17157.617633702506</v>
      </c>
      <c r="AY21" s="227">
        <f t="shared" si="3"/>
        <v>23663.984486009736</v>
      </c>
      <c r="AZ21" s="227">
        <f t="shared" si="4"/>
        <v>27253.100613672737</v>
      </c>
      <c r="BA21" s="227">
        <f t="shared" si="5"/>
        <v>29881.956306751861</v>
      </c>
      <c r="BB21" s="218">
        <f t="shared" si="9"/>
        <v>31215.204653152581</v>
      </c>
      <c r="BC21" s="218">
        <f t="shared" si="10"/>
        <v>37543.627600233158</v>
      </c>
      <c r="BD21" s="218">
        <f t="shared" si="6"/>
        <v>42496.761976667942</v>
      </c>
      <c r="BE21" s="218">
        <f t="shared" si="7"/>
        <v>35492.617757036569</v>
      </c>
      <c r="BF21" s="387">
        <f t="shared" si="8"/>
        <v>46282.528348021922</v>
      </c>
      <c r="CK21" s="178"/>
      <c r="CL21" s="178"/>
      <c r="CM21" s="178"/>
      <c r="CN21" s="178"/>
      <c r="CO21" s="178"/>
      <c r="CP21" s="178"/>
      <c r="CQ21" s="178"/>
      <c r="CR21" s="178"/>
      <c r="CZ21" s="178"/>
      <c r="DA21" s="178"/>
      <c r="DB21" s="178"/>
      <c r="DC21" s="178"/>
      <c r="DD21" s="178"/>
      <c r="DE21" s="178"/>
      <c r="DF21" s="178"/>
      <c r="DG21" s="178"/>
      <c r="DH21" s="178"/>
      <c r="DI21" s="178"/>
      <c r="DJ21" s="178"/>
      <c r="DK21" s="178"/>
      <c r="DL21" s="178"/>
      <c r="DM21" s="178"/>
      <c r="DN21" s="176"/>
      <c r="DO21" s="176"/>
      <c r="DP21" s="176"/>
      <c r="DQ21" s="176"/>
      <c r="DR21" s="176"/>
      <c r="DS21" s="176"/>
      <c r="DT21" s="176"/>
      <c r="DU21" s="176"/>
      <c r="DV21" s="176"/>
      <c r="DW21" s="178"/>
      <c r="DX21" s="178"/>
      <c r="DY21" s="178"/>
      <c r="DZ21" s="177"/>
      <c r="EA21" s="177"/>
      <c r="EB21" s="177"/>
      <c r="EC21" s="177"/>
      <c r="ED21" s="177"/>
      <c r="EE21" s="177"/>
      <c r="EF21" s="177"/>
      <c r="EG21" s="177"/>
      <c r="EH21" s="177"/>
      <c r="EI21" s="177"/>
      <c r="EJ21" s="177"/>
      <c r="EK21" s="177"/>
      <c r="EL21" s="177"/>
      <c r="EM21" s="177"/>
      <c r="EN21" s="177"/>
      <c r="EO21" s="177"/>
      <c r="EP21" s="177"/>
      <c r="EQ21" s="177"/>
      <c r="ER21" s="177"/>
      <c r="ES21" s="177"/>
      <c r="ET21" s="177"/>
      <c r="EU21" s="177"/>
      <c r="EV21" s="177"/>
      <c r="EW21" s="177"/>
      <c r="EX21" s="177"/>
      <c r="EY21" s="177"/>
      <c r="EZ21" s="177"/>
      <c r="FA21" s="177"/>
      <c r="FB21" s="177"/>
      <c r="FC21" s="177"/>
      <c r="FD21" s="177"/>
      <c r="FE21" s="177"/>
      <c r="FF21" s="177"/>
      <c r="FG21" s="177"/>
      <c r="FH21" s="178"/>
      <c r="FI21" s="178"/>
      <c r="FJ21" s="178"/>
      <c r="FK21" s="178"/>
      <c r="FL21" s="178"/>
      <c r="FM21" s="178"/>
      <c r="FN21" s="178"/>
    </row>
    <row r="22" spans="1:170" s="174" customFormat="1" ht="32.25" customHeight="1">
      <c r="A22" s="269">
        <v>33</v>
      </c>
      <c r="B22" s="152" t="str">
        <f>IF('1'!A1=1,D22,F22)</f>
        <v>essential oils and resinoids; perfumery, cosmetic or toilet preparations</v>
      </c>
      <c r="C22" s="348">
        <v>33</v>
      </c>
      <c r="D22" s="353" t="s">
        <v>72</v>
      </c>
      <c r="E22" s="349">
        <v>33</v>
      </c>
      <c r="F22" s="446" t="s">
        <v>145</v>
      </c>
      <c r="G22" s="249">
        <v>1521.7664878845312</v>
      </c>
      <c r="H22" s="251">
        <v>1563.506934801592</v>
      </c>
      <c r="I22" s="251">
        <v>1688.30827862255</v>
      </c>
      <c r="J22" s="251">
        <v>2032.655408337296</v>
      </c>
      <c r="K22" s="251">
        <v>1962.153435482739</v>
      </c>
      <c r="L22" s="251">
        <v>2125.9672204875369</v>
      </c>
      <c r="M22" s="251">
        <v>2378.6743210653003</v>
      </c>
      <c r="N22" s="251">
        <v>2570.439684897251</v>
      </c>
      <c r="O22" s="251">
        <v>2401.7377307203078</v>
      </c>
      <c r="P22" s="251">
        <v>2542.1437902365392</v>
      </c>
      <c r="Q22" s="251">
        <v>2672.531443796373</v>
      </c>
      <c r="R22" s="251">
        <v>3418.1509494791399</v>
      </c>
      <c r="S22" s="251">
        <v>2990.6902971970308</v>
      </c>
      <c r="T22" s="251">
        <v>3113.2883154098772</v>
      </c>
      <c r="U22" s="251">
        <v>3315.9440886525299</v>
      </c>
      <c r="V22" s="251">
        <v>3983.1097764714204</v>
      </c>
      <c r="W22" s="218">
        <v>3326.4248499519499</v>
      </c>
      <c r="X22" s="218">
        <v>3501.2611736936897</v>
      </c>
      <c r="Y22" s="218">
        <v>3525.9111787698398</v>
      </c>
      <c r="Z22" s="218">
        <v>3694.8823678743797</v>
      </c>
      <c r="AA22" s="218">
        <v>3292.9699282379743</v>
      </c>
      <c r="AB22" s="218">
        <v>2206.4352014859751</v>
      </c>
      <c r="AC22" s="218">
        <v>3641.6717675121599</v>
      </c>
      <c r="AD22" s="218">
        <v>4157.6165820686101</v>
      </c>
      <c r="AE22" s="218">
        <v>3417.7002502569421</v>
      </c>
      <c r="AF22" s="218">
        <v>3752.0739822019395</v>
      </c>
      <c r="AG22" s="218">
        <v>3921.4456785987404</v>
      </c>
      <c r="AH22" s="218">
        <v>4309.3830919941192</v>
      </c>
      <c r="AI22" s="218">
        <v>2395.0373469019719</v>
      </c>
      <c r="AJ22" s="218">
        <v>1652.4802137537499</v>
      </c>
      <c r="AK22" s="218">
        <v>3547.48068762814</v>
      </c>
      <c r="AL22" s="218">
        <v>3935.1086972405501</v>
      </c>
      <c r="AM22" s="218">
        <v>4332.6284545193703</v>
      </c>
      <c r="AN22" s="218">
        <v>4842.65256470229</v>
      </c>
      <c r="AO22" s="218">
        <v>5420.9008618997495</v>
      </c>
      <c r="AP22" s="218">
        <v>5861.5109945698096</v>
      </c>
      <c r="AQ22" s="218">
        <v>5835.1514453973596</v>
      </c>
      <c r="AR22" s="218">
        <v>5853.3744147734596</v>
      </c>
      <c r="AS22" s="218">
        <v>6081.8388461699305</v>
      </c>
      <c r="AT22" s="218">
        <v>7169.3252175336302</v>
      </c>
      <c r="AU22" s="227">
        <f t="shared" si="0"/>
        <v>20457.69287569122</v>
      </c>
      <c r="AV22" s="227">
        <f t="shared" si="1"/>
        <v>24939.689923874379</v>
      </c>
      <c r="AW22" s="227"/>
      <c r="AX22" s="227">
        <f t="shared" si="2"/>
        <v>6806.2371096459683</v>
      </c>
      <c r="AY22" s="227">
        <f t="shared" si="3"/>
        <v>9037.2346619328273</v>
      </c>
      <c r="AZ22" s="227">
        <f t="shared" si="4"/>
        <v>11034.56391423236</v>
      </c>
      <c r="BA22" s="227">
        <f t="shared" si="5"/>
        <v>13403.03247773086</v>
      </c>
      <c r="BB22" s="218">
        <f t="shared" si="9"/>
        <v>14048.479570289859</v>
      </c>
      <c r="BC22" s="218">
        <f t="shared" si="10"/>
        <v>13298.693479304718</v>
      </c>
      <c r="BD22" s="218">
        <f t="shared" si="6"/>
        <v>15400.603003051741</v>
      </c>
      <c r="BE22" s="218">
        <f t="shared" si="7"/>
        <v>11530.106945524412</v>
      </c>
      <c r="BF22" s="387">
        <f t="shared" si="8"/>
        <v>20457.69287569122</v>
      </c>
      <c r="CK22" s="178"/>
      <c r="CL22" s="178"/>
      <c r="CM22" s="178"/>
      <c r="CN22" s="178"/>
      <c r="CO22" s="178"/>
      <c r="CP22" s="178"/>
      <c r="CQ22" s="178"/>
      <c r="CR22" s="178"/>
      <c r="CZ22" s="178"/>
      <c r="DA22" s="178"/>
      <c r="DB22" s="178"/>
      <c r="DC22" s="178"/>
      <c r="DD22" s="178"/>
      <c r="DE22" s="178"/>
      <c r="DF22" s="178"/>
      <c r="DG22" s="178"/>
      <c r="DH22" s="178"/>
      <c r="DI22" s="178"/>
      <c r="DJ22" s="178"/>
      <c r="DK22" s="178"/>
      <c r="DL22" s="178"/>
      <c r="DM22" s="178"/>
      <c r="DN22" s="176"/>
      <c r="DO22" s="176"/>
      <c r="DP22" s="176"/>
      <c r="DQ22" s="176"/>
      <c r="DR22" s="176"/>
      <c r="DS22" s="176"/>
      <c r="DT22" s="176"/>
      <c r="DU22" s="176"/>
      <c r="DV22" s="176"/>
      <c r="DW22" s="178"/>
      <c r="DX22" s="178"/>
      <c r="DY22" s="178"/>
      <c r="DZ22" s="177"/>
      <c r="EA22" s="177"/>
      <c r="EB22" s="177"/>
      <c r="EC22" s="177"/>
      <c r="ED22" s="177"/>
      <c r="EE22" s="177"/>
      <c r="EF22" s="177"/>
      <c r="EG22" s="177"/>
      <c r="EH22" s="177"/>
      <c r="EI22" s="177"/>
      <c r="EJ22" s="177"/>
      <c r="EK22" s="177"/>
      <c r="EL22" s="177"/>
      <c r="EM22" s="177"/>
      <c r="EN22" s="177"/>
      <c r="EO22" s="177"/>
      <c r="EP22" s="177"/>
      <c r="EQ22" s="177"/>
      <c r="ER22" s="177"/>
      <c r="ES22" s="177"/>
      <c r="ET22" s="177"/>
      <c r="EU22" s="177"/>
      <c r="EV22" s="177"/>
      <c r="EW22" s="177"/>
      <c r="EX22" s="177"/>
      <c r="EY22" s="177"/>
      <c r="EZ22" s="177"/>
      <c r="FA22" s="177"/>
      <c r="FB22" s="177"/>
      <c r="FC22" s="177"/>
      <c r="FD22" s="177"/>
      <c r="FE22" s="177"/>
      <c r="FF22" s="177"/>
      <c r="FG22" s="177"/>
      <c r="FH22" s="178"/>
      <c r="FI22" s="178"/>
      <c r="FJ22" s="178"/>
      <c r="FK22" s="178"/>
      <c r="FL22" s="178"/>
      <c r="FM22" s="178"/>
      <c r="FN22" s="178"/>
    </row>
    <row r="23" spans="1:170" s="174" customFormat="1" ht="24.6" customHeight="1">
      <c r="A23" s="269">
        <v>38</v>
      </c>
      <c r="B23" s="152" t="str">
        <f>IF('1'!A1=1,D23,F23)</f>
        <v>miscellaneous chemical products</v>
      </c>
      <c r="C23" s="348">
        <v>38</v>
      </c>
      <c r="D23" s="353" t="s">
        <v>52</v>
      </c>
      <c r="E23" s="349">
        <v>38</v>
      </c>
      <c r="F23" s="353" t="s">
        <v>146</v>
      </c>
      <c r="G23" s="249">
        <v>4981.6713302519402</v>
      </c>
      <c r="H23" s="251">
        <v>3132.5565227675229</v>
      </c>
      <c r="I23" s="251">
        <v>1839.215980274754</v>
      </c>
      <c r="J23" s="251">
        <v>2828.188485478217</v>
      </c>
      <c r="K23" s="251">
        <v>7494.6469754281497</v>
      </c>
      <c r="L23" s="251">
        <v>3515.302550495358</v>
      </c>
      <c r="M23" s="251">
        <v>2233.6524654387558</v>
      </c>
      <c r="N23" s="251">
        <v>4343.6461673345702</v>
      </c>
      <c r="O23" s="251">
        <v>9074.1552431150903</v>
      </c>
      <c r="P23" s="251">
        <v>3956.9214455784472</v>
      </c>
      <c r="Q23" s="251">
        <v>2293.3827354636023</v>
      </c>
      <c r="R23" s="251">
        <v>5746.8915643705404</v>
      </c>
      <c r="S23" s="251">
        <v>10052.128677720681</v>
      </c>
      <c r="T23" s="251">
        <v>4326.7463273669373</v>
      </c>
      <c r="U23" s="251">
        <v>2684.1156259140407</v>
      </c>
      <c r="V23" s="251">
        <v>5373.5612679652495</v>
      </c>
      <c r="W23" s="218">
        <v>9257.9742011859998</v>
      </c>
      <c r="X23" s="218">
        <v>5482.5359183007195</v>
      </c>
      <c r="Y23" s="218">
        <v>2531.27015155355</v>
      </c>
      <c r="Z23" s="218">
        <v>3972.32859621239</v>
      </c>
      <c r="AA23" s="218">
        <v>7615.4478972521702</v>
      </c>
      <c r="AB23" s="218">
        <v>4374.4127417204363</v>
      </c>
      <c r="AC23" s="218">
        <v>2640.0363332150951</v>
      </c>
      <c r="AD23" s="218">
        <v>5364.6437107621696</v>
      </c>
      <c r="AE23" s="218">
        <v>8261.5933506366291</v>
      </c>
      <c r="AF23" s="218">
        <v>5316.9908021258598</v>
      </c>
      <c r="AG23" s="218">
        <v>2975.983200313457</v>
      </c>
      <c r="AH23" s="218">
        <v>5944.7133874901901</v>
      </c>
      <c r="AI23" s="218">
        <v>7425.5724833481199</v>
      </c>
      <c r="AJ23" s="218">
        <v>5033.6100671529302</v>
      </c>
      <c r="AK23" s="218">
        <v>3478.3990618083699</v>
      </c>
      <c r="AL23" s="218">
        <v>5198.2081621833695</v>
      </c>
      <c r="AM23" s="218">
        <v>9732.19715781589</v>
      </c>
      <c r="AN23" s="218">
        <v>5932.9128444698599</v>
      </c>
      <c r="AO23" s="218">
        <v>3601.0720222480104</v>
      </c>
      <c r="AP23" s="218">
        <v>4817.8935655916703</v>
      </c>
      <c r="AQ23" s="218">
        <v>9680.3927765290209</v>
      </c>
      <c r="AR23" s="218">
        <v>7004.8311802839098</v>
      </c>
      <c r="AS23" s="218">
        <v>4249.83932593186</v>
      </c>
      <c r="AT23" s="218">
        <v>5888.18294815835</v>
      </c>
      <c r="AU23" s="227">
        <f t="shared" si="0"/>
        <v>24084.075590125431</v>
      </c>
      <c r="AV23" s="227">
        <f t="shared" si="1"/>
        <v>26823.24623090314</v>
      </c>
      <c r="AW23" s="227"/>
      <c r="AX23" s="227">
        <f t="shared" si="2"/>
        <v>12781.632318772434</v>
      </c>
      <c r="AY23" s="227">
        <f t="shared" si="3"/>
        <v>17587.248158696835</v>
      </c>
      <c r="AZ23" s="227">
        <f t="shared" si="4"/>
        <v>21071.35098852768</v>
      </c>
      <c r="BA23" s="227">
        <f t="shared" si="5"/>
        <v>22436.551898966907</v>
      </c>
      <c r="BB23" s="218">
        <f t="shared" si="9"/>
        <v>21244.10886725266</v>
      </c>
      <c r="BC23" s="218">
        <f t="shared" si="10"/>
        <v>19994.540682949872</v>
      </c>
      <c r="BD23" s="218">
        <f t="shared" si="6"/>
        <v>22499.280740566137</v>
      </c>
      <c r="BE23" s="218">
        <f t="shared" si="7"/>
        <v>21135.78977449279</v>
      </c>
      <c r="BF23" s="387">
        <f t="shared" si="8"/>
        <v>24084.075590125431</v>
      </c>
      <c r="CK23" s="178"/>
      <c r="CL23" s="178"/>
      <c r="CM23" s="178"/>
      <c r="CN23" s="178"/>
      <c r="CO23" s="178"/>
      <c r="CP23" s="178"/>
      <c r="CQ23" s="178"/>
      <c r="CR23" s="178"/>
      <c r="CZ23" s="178"/>
      <c r="DA23" s="178"/>
      <c r="DB23" s="178"/>
      <c r="DC23" s="178"/>
      <c r="DD23" s="178"/>
      <c r="DE23" s="178"/>
      <c r="DF23" s="178"/>
      <c r="DG23" s="178"/>
      <c r="DH23" s="178"/>
      <c r="DI23" s="178"/>
      <c r="DJ23" s="178"/>
      <c r="DK23" s="178"/>
      <c r="DL23" s="178"/>
      <c r="DM23" s="178"/>
      <c r="DN23" s="176"/>
      <c r="DO23" s="176"/>
      <c r="DP23" s="176"/>
      <c r="DQ23" s="176"/>
      <c r="DR23" s="176"/>
      <c r="DS23" s="176"/>
      <c r="DT23" s="176"/>
      <c r="DU23" s="176"/>
      <c r="DV23" s="176"/>
      <c r="DW23" s="178"/>
      <c r="DX23" s="178"/>
      <c r="DY23" s="178"/>
      <c r="DZ23" s="177"/>
      <c r="EA23" s="177" t="s">
        <v>201</v>
      </c>
      <c r="EB23" s="177"/>
      <c r="EC23" s="177" t="s">
        <v>204</v>
      </c>
      <c r="ED23" s="177"/>
      <c r="EE23" s="177"/>
      <c r="EF23" s="177"/>
      <c r="EG23" s="177"/>
      <c r="EH23" s="177"/>
      <c r="EI23" s="177"/>
      <c r="EJ23" s="177"/>
      <c r="EK23" s="177"/>
      <c r="EL23" s="177"/>
      <c r="EM23" s="177"/>
      <c r="EN23" s="177"/>
      <c r="EO23" s="177"/>
      <c r="EP23" s="177"/>
      <c r="EQ23" s="177"/>
      <c r="ER23" s="177"/>
      <c r="ES23" s="177"/>
      <c r="ET23" s="177"/>
      <c r="EU23" s="177"/>
      <c r="EV23" s="177"/>
      <c r="EW23" s="177"/>
      <c r="EX23" s="177"/>
      <c r="EY23" s="177"/>
      <c r="EZ23" s="177"/>
      <c r="FA23" s="177"/>
      <c r="FB23" s="177"/>
      <c r="FC23" s="177"/>
      <c r="FD23" s="177"/>
      <c r="FE23" s="177"/>
      <c r="FF23" s="177"/>
      <c r="FG23" s="177"/>
      <c r="FH23" s="178"/>
      <c r="FI23" s="178"/>
      <c r="FJ23" s="178"/>
      <c r="FK23" s="178"/>
      <c r="FL23" s="178"/>
      <c r="FM23" s="178"/>
      <c r="FN23" s="178"/>
    </row>
    <row r="24" spans="1:170" s="174" customFormat="1" ht="25.95" customHeight="1">
      <c r="A24" s="269">
        <v>39</v>
      </c>
      <c r="B24" s="152" t="str">
        <f>IF('1'!A1=1,D24,F24)</f>
        <v xml:space="preserve">plastics and articles thereof </v>
      </c>
      <c r="C24" s="348">
        <v>39</v>
      </c>
      <c r="D24" s="353" t="s">
        <v>64</v>
      </c>
      <c r="E24" s="349">
        <v>39</v>
      </c>
      <c r="F24" s="353" t="s">
        <v>147</v>
      </c>
      <c r="G24" s="249">
        <v>3931.5604199859335</v>
      </c>
      <c r="H24" s="251">
        <v>4724.0548982090104</v>
      </c>
      <c r="I24" s="251">
        <v>5358.21492646773</v>
      </c>
      <c r="J24" s="251">
        <v>5198.16062401627</v>
      </c>
      <c r="K24" s="251">
        <v>4594.8481069687095</v>
      </c>
      <c r="L24" s="251">
        <v>5881.4567291476396</v>
      </c>
      <c r="M24" s="251">
        <v>6270.5310758018495</v>
      </c>
      <c r="N24" s="251">
        <v>6103.61688912717</v>
      </c>
      <c r="O24" s="251">
        <v>5474.9919087551898</v>
      </c>
      <c r="P24" s="251">
        <v>6952.8242238153898</v>
      </c>
      <c r="Q24" s="251">
        <v>7181.5163047694405</v>
      </c>
      <c r="R24" s="251">
        <v>7500.9876074848898</v>
      </c>
      <c r="S24" s="251">
        <v>6549.8152307498003</v>
      </c>
      <c r="T24" s="251">
        <v>7361.5671827041506</v>
      </c>
      <c r="U24" s="251">
        <v>8302.405370991919</v>
      </c>
      <c r="V24" s="251">
        <v>7807.1703606511392</v>
      </c>
      <c r="W24" s="218">
        <v>6179.4491592375898</v>
      </c>
      <c r="X24" s="218">
        <v>7542.8416654109196</v>
      </c>
      <c r="Y24" s="218">
        <v>7829.2623552227506</v>
      </c>
      <c r="Z24" s="218">
        <v>6789.8747110079094</v>
      </c>
      <c r="AA24" s="218">
        <v>6437.9699537974102</v>
      </c>
      <c r="AB24" s="218">
        <v>6711.9007429522799</v>
      </c>
      <c r="AC24" s="218">
        <v>9151.943290073039</v>
      </c>
      <c r="AD24" s="218">
        <v>8971.4779777695894</v>
      </c>
      <c r="AE24" s="218">
        <v>8641.4041416828095</v>
      </c>
      <c r="AF24" s="218">
        <v>10906.76949003224</v>
      </c>
      <c r="AG24" s="218">
        <v>11397.728827572009</v>
      </c>
      <c r="AH24" s="218">
        <v>11653.002531878021</v>
      </c>
      <c r="AI24" s="218">
        <v>6497.6360727094097</v>
      </c>
      <c r="AJ24" s="218">
        <v>6420.1405746728997</v>
      </c>
      <c r="AK24" s="218">
        <v>14133.706280202081</v>
      </c>
      <c r="AL24" s="218">
        <v>11442.084495287691</v>
      </c>
      <c r="AM24" s="218">
        <v>10967.811966518071</v>
      </c>
      <c r="AN24" s="218">
        <v>12774.64191585908</v>
      </c>
      <c r="AO24" s="218">
        <v>14887.077643634861</v>
      </c>
      <c r="AP24" s="218">
        <v>12657.371218377961</v>
      </c>
      <c r="AQ24" s="218">
        <v>12440.28907937467</v>
      </c>
      <c r="AR24" s="218">
        <v>14949.991887589618</v>
      </c>
      <c r="AS24" s="218">
        <v>14601.742608093278</v>
      </c>
      <c r="AT24" s="218">
        <v>15281.790363910499</v>
      </c>
      <c r="AU24" s="227">
        <f t="shared" si="0"/>
        <v>51286.902744389969</v>
      </c>
      <c r="AV24" s="227">
        <f t="shared" si="1"/>
        <v>57273.813938968065</v>
      </c>
      <c r="AW24" s="227"/>
      <c r="AX24" s="227">
        <f t="shared" si="2"/>
        <v>19211.990868678946</v>
      </c>
      <c r="AY24" s="227">
        <f t="shared" si="3"/>
        <v>22850.452801045369</v>
      </c>
      <c r="AZ24" s="227">
        <f t="shared" si="4"/>
        <v>27110.320044824912</v>
      </c>
      <c r="BA24" s="227">
        <f t="shared" si="5"/>
        <v>30020.958145097011</v>
      </c>
      <c r="BB24" s="218">
        <f t="shared" si="9"/>
        <v>28341.427890879171</v>
      </c>
      <c r="BC24" s="218">
        <f t="shared" si="10"/>
        <v>31273.291964592318</v>
      </c>
      <c r="BD24" s="218">
        <f t="shared" si="6"/>
        <v>42598.90499116508</v>
      </c>
      <c r="BE24" s="218">
        <f t="shared" si="7"/>
        <v>38493.567422872082</v>
      </c>
      <c r="BF24" s="387">
        <f t="shared" si="8"/>
        <v>51286.902744389969</v>
      </c>
      <c r="CK24" s="178"/>
      <c r="CL24" s="178"/>
      <c r="CM24" s="178"/>
      <c r="CN24" s="178"/>
      <c r="CO24" s="178"/>
      <c r="CP24" s="178"/>
      <c r="CQ24" s="178"/>
      <c r="CR24" s="178"/>
      <c r="CZ24" s="178"/>
      <c r="DA24" s="178"/>
      <c r="DB24" s="178"/>
      <c r="DC24" s="178"/>
      <c r="DD24" s="178"/>
      <c r="DE24" s="178"/>
      <c r="DF24" s="178"/>
      <c r="DG24" s="178"/>
      <c r="DH24" s="178"/>
      <c r="DI24" s="178"/>
      <c r="DJ24" s="178"/>
      <c r="DK24" s="178"/>
      <c r="DL24" s="178"/>
      <c r="DM24" s="178"/>
      <c r="DN24" s="176"/>
      <c r="DO24" s="176"/>
      <c r="DP24" s="176"/>
      <c r="DQ24" s="176"/>
      <c r="DR24" s="176"/>
      <c r="DS24" s="176"/>
      <c r="DT24" s="176"/>
      <c r="DU24" s="176"/>
      <c r="DV24" s="176"/>
      <c r="DW24" s="178"/>
      <c r="DX24" s="178"/>
      <c r="DY24" s="178"/>
      <c r="DZ24" s="177"/>
      <c r="EA24" s="177"/>
      <c r="EB24" s="177"/>
      <c r="EC24" s="177"/>
      <c r="ED24" s="177"/>
      <c r="EE24" s="177"/>
      <c r="EF24" s="177"/>
      <c r="EG24" s="177"/>
      <c r="EH24" s="177"/>
      <c r="EI24" s="177"/>
      <c r="EJ24" s="177"/>
      <c r="EK24" s="177"/>
      <c r="EL24" s="177"/>
      <c r="EM24" s="177"/>
      <c r="EN24" s="177"/>
      <c r="EO24" s="177"/>
      <c r="EP24" s="177"/>
      <c r="EQ24" s="177"/>
      <c r="ER24" s="177"/>
      <c r="ES24" s="177"/>
      <c r="ET24" s="177"/>
      <c r="EU24" s="177"/>
      <c r="EV24" s="177"/>
      <c r="EW24" s="177"/>
      <c r="EX24" s="177"/>
      <c r="EY24" s="177"/>
      <c r="EZ24" s="177"/>
      <c r="FA24" s="177"/>
      <c r="FB24" s="177"/>
      <c r="FC24" s="177"/>
      <c r="FD24" s="177"/>
      <c r="FE24" s="177"/>
      <c r="FF24" s="177"/>
      <c r="FG24" s="177"/>
      <c r="FH24" s="178"/>
      <c r="FI24" s="178"/>
      <c r="FJ24" s="178"/>
      <c r="FK24" s="178"/>
      <c r="FL24" s="178"/>
      <c r="FM24" s="178"/>
      <c r="FN24" s="178"/>
    </row>
    <row r="25" spans="1:170" ht="20.399999999999999" customHeight="1">
      <c r="A25" s="171"/>
      <c r="B25" s="149" t="str">
        <f>IF('1'!A1=1,D25,F25)</f>
        <v>Timber and woodwork</v>
      </c>
      <c r="C25" s="350"/>
      <c r="D25" s="352" t="s">
        <v>4</v>
      </c>
      <c r="E25" s="351"/>
      <c r="F25" s="447" t="s">
        <v>125</v>
      </c>
      <c r="G25" s="250">
        <v>2871.373609370668</v>
      </c>
      <c r="H25" s="252">
        <v>2938.2209891780858</v>
      </c>
      <c r="I25" s="252">
        <v>3549.0233174602799</v>
      </c>
      <c r="J25" s="252">
        <v>3666.8020575478495</v>
      </c>
      <c r="K25" s="252">
        <v>3740.9668404948115</v>
      </c>
      <c r="L25" s="252">
        <v>3973.2732519865303</v>
      </c>
      <c r="M25" s="252">
        <v>4268.4568573935303</v>
      </c>
      <c r="N25" s="252">
        <v>4546.3597622550496</v>
      </c>
      <c r="O25" s="252">
        <v>3952.71907939834</v>
      </c>
      <c r="P25" s="252">
        <v>4486.7982419945401</v>
      </c>
      <c r="Q25" s="252">
        <v>4832.0512613472702</v>
      </c>
      <c r="R25" s="252">
        <v>5174.2358775086104</v>
      </c>
      <c r="S25" s="252">
        <v>5009.5275884823495</v>
      </c>
      <c r="T25" s="252">
        <v>5167.3201739348196</v>
      </c>
      <c r="U25" s="252">
        <v>5625.3416168358599</v>
      </c>
      <c r="V25" s="252">
        <v>5671.7827044265096</v>
      </c>
      <c r="W25" s="252">
        <v>4752.3124616740506</v>
      </c>
      <c r="X25" s="252">
        <v>5102.4750430030799</v>
      </c>
      <c r="Y25" s="252">
        <v>4914.18072443253</v>
      </c>
      <c r="Z25" s="252">
        <v>4873.9504717050104</v>
      </c>
      <c r="AA25" s="252">
        <v>4406.6239614100195</v>
      </c>
      <c r="AB25" s="252">
        <v>4217.78412221893</v>
      </c>
      <c r="AC25" s="252">
        <v>5585.1524293759803</v>
      </c>
      <c r="AD25" s="252">
        <v>6361.3521899408006</v>
      </c>
      <c r="AE25" s="252">
        <v>5263.1318860034598</v>
      </c>
      <c r="AF25" s="252">
        <v>6797.9318691408789</v>
      </c>
      <c r="AG25" s="252">
        <v>6701.6220550808903</v>
      </c>
      <c r="AH25" s="252">
        <v>7475.5456721488199</v>
      </c>
      <c r="AI25" s="252">
        <v>4920.1711758428173</v>
      </c>
      <c r="AJ25" s="252">
        <v>2999.152182957765</v>
      </c>
      <c r="AK25" s="252">
        <v>7088.14323778575</v>
      </c>
      <c r="AL25" s="252">
        <v>6882.8329435357</v>
      </c>
      <c r="AM25" s="219">
        <v>6631.1802976234103</v>
      </c>
      <c r="AN25" s="219">
        <v>6649.3522632724498</v>
      </c>
      <c r="AO25" s="219">
        <v>7189.8479792733906</v>
      </c>
      <c r="AP25" s="219">
        <v>6604.1675107690899</v>
      </c>
      <c r="AQ25" s="219">
        <v>7442.60544560786</v>
      </c>
      <c r="AR25" s="219">
        <v>8543.5316601135692</v>
      </c>
      <c r="AS25" s="219">
        <v>8036.1301446058005</v>
      </c>
      <c r="AT25" s="219">
        <v>8656.6660471116011</v>
      </c>
      <c r="AU25" s="225">
        <f t="shared" si="0"/>
        <v>27074.548050938341</v>
      </c>
      <c r="AV25" s="225">
        <f t="shared" si="1"/>
        <v>32678.933297438831</v>
      </c>
      <c r="AW25" s="225"/>
      <c r="AX25" s="225">
        <f t="shared" si="2"/>
        <v>13025.419973556884</v>
      </c>
      <c r="AY25" s="225">
        <f t="shared" si="3"/>
        <v>16529.056712129925</v>
      </c>
      <c r="AZ25" s="225">
        <f t="shared" si="4"/>
        <v>18445.804460248761</v>
      </c>
      <c r="BA25" s="225">
        <f t="shared" si="5"/>
        <v>21473.972083679539</v>
      </c>
      <c r="BB25" s="219">
        <f t="shared" si="9"/>
        <v>19642.918700814669</v>
      </c>
      <c r="BC25" s="219">
        <f t="shared" si="10"/>
        <v>20570.91270294573</v>
      </c>
      <c r="BD25" s="219">
        <f t="shared" si="6"/>
        <v>26238.231482374049</v>
      </c>
      <c r="BE25" s="219">
        <f t="shared" si="7"/>
        <v>21890.299540122032</v>
      </c>
      <c r="BF25" s="386">
        <f t="shared" si="8"/>
        <v>27074.548050938341</v>
      </c>
      <c r="EA25" s="163" t="s">
        <v>202</v>
      </c>
      <c r="EC25" s="163" t="s">
        <v>205</v>
      </c>
    </row>
    <row r="26" spans="1:170" ht="23.4" customHeight="1">
      <c r="A26" s="171"/>
      <c r="B26" s="149" t="str">
        <f>IF('1'!A1=1,D26,F26)</f>
        <v>Industrial goods</v>
      </c>
      <c r="C26" s="350"/>
      <c r="D26" s="352" t="s">
        <v>5</v>
      </c>
      <c r="E26" s="351"/>
      <c r="F26" s="447" t="s">
        <v>126</v>
      </c>
      <c r="G26" s="250">
        <v>1747.298291848469</v>
      </c>
      <c r="H26" s="252">
        <v>2019.0553254342162</v>
      </c>
      <c r="I26" s="252">
        <v>2459.9637975976311</v>
      </c>
      <c r="J26" s="252">
        <v>2637.941256712144</v>
      </c>
      <c r="K26" s="252">
        <v>2653.2352854303736</v>
      </c>
      <c r="L26" s="252">
        <v>3011.1483508023789</v>
      </c>
      <c r="M26" s="252">
        <v>3706.2908494700205</v>
      </c>
      <c r="N26" s="252">
        <v>4005.40536171131</v>
      </c>
      <c r="O26" s="252">
        <v>3187.0784918329809</v>
      </c>
      <c r="P26" s="252">
        <v>3649.3251009492101</v>
      </c>
      <c r="Q26" s="252">
        <v>4319.7343011864796</v>
      </c>
      <c r="R26" s="252">
        <v>4249.2378093133002</v>
      </c>
      <c r="S26" s="252">
        <v>3943.2244476392407</v>
      </c>
      <c r="T26" s="252">
        <v>4156.2565633512795</v>
      </c>
      <c r="U26" s="252">
        <v>4734.1463283189296</v>
      </c>
      <c r="V26" s="252">
        <v>4709.0463756020399</v>
      </c>
      <c r="W26" s="252">
        <v>3793.36253692132</v>
      </c>
      <c r="X26" s="252">
        <v>4758.4821277599904</v>
      </c>
      <c r="Y26" s="252">
        <v>5165.7928979385997</v>
      </c>
      <c r="Z26" s="252">
        <v>4692.6422332111197</v>
      </c>
      <c r="AA26" s="252">
        <v>4161.5529345640698</v>
      </c>
      <c r="AB26" s="252">
        <v>3504.7213554085802</v>
      </c>
      <c r="AC26" s="252">
        <v>5679.92601826187</v>
      </c>
      <c r="AD26" s="252">
        <v>5581.5552176998999</v>
      </c>
      <c r="AE26" s="252">
        <v>4165.3751342561281</v>
      </c>
      <c r="AF26" s="252">
        <v>5387.9216383468702</v>
      </c>
      <c r="AG26" s="252">
        <v>5806.9467249784702</v>
      </c>
      <c r="AH26" s="252">
        <v>5820.2552643819099</v>
      </c>
      <c r="AI26" s="252">
        <v>3381.6279392877168</v>
      </c>
      <c r="AJ26" s="252">
        <v>3271.4308734865608</v>
      </c>
      <c r="AK26" s="252">
        <v>8010.1455842384294</v>
      </c>
      <c r="AL26" s="252">
        <v>8633.4210340723002</v>
      </c>
      <c r="AM26" s="219">
        <v>6203.6819176516201</v>
      </c>
      <c r="AN26" s="219">
        <v>7342.4128857101095</v>
      </c>
      <c r="AO26" s="219">
        <v>8132.7120909065507</v>
      </c>
      <c r="AP26" s="219">
        <v>6941.6012768102501</v>
      </c>
      <c r="AQ26" s="219">
        <v>6382.7839548898801</v>
      </c>
      <c r="AR26" s="219">
        <v>8225.586017326601</v>
      </c>
      <c r="AS26" s="219">
        <v>7853.2161596441292</v>
      </c>
      <c r="AT26" s="219">
        <v>7718.9691247498795</v>
      </c>
      <c r="AU26" s="225">
        <f t="shared" si="0"/>
        <v>28620.408171078532</v>
      </c>
      <c r="AV26" s="225">
        <f t="shared" si="1"/>
        <v>30180.555256610489</v>
      </c>
      <c r="AW26" s="225"/>
      <c r="AX26" s="225">
        <f t="shared" si="2"/>
        <v>8864.2586715924608</v>
      </c>
      <c r="AY26" s="225">
        <f t="shared" si="3"/>
        <v>13376.079847414083</v>
      </c>
      <c r="AZ26" s="225">
        <f t="shared" si="4"/>
        <v>15405.37570328197</v>
      </c>
      <c r="BA26" s="225">
        <f t="shared" si="5"/>
        <v>17542.673714911489</v>
      </c>
      <c r="BB26" s="219">
        <f t="shared" si="9"/>
        <v>18410.279795831029</v>
      </c>
      <c r="BC26" s="219">
        <f t="shared" si="10"/>
        <v>18927.755525934419</v>
      </c>
      <c r="BD26" s="219">
        <f t="shared" si="6"/>
        <v>21180.498761963379</v>
      </c>
      <c r="BE26" s="219">
        <f t="shared" si="7"/>
        <v>23296.625431085005</v>
      </c>
      <c r="BF26" s="386">
        <f t="shared" si="8"/>
        <v>28620.408171078532</v>
      </c>
    </row>
    <row r="27" spans="1:170" ht="22.95" customHeight="1">
      <c r="A27" s="171"/>
      <c r="B27" s="149" t="str">
        <f>IF('1'!A1=1,D27,F27)</f>
        <v>Ferrrous and nonferrous metals</v>
      </c>
      <c r="C27" s="350"/>
      <c r="D27" s="352" t="s">
        <v>6</v>
      </c>
      <c r="E27" s="351"/>
      <c r="F27" s="352" t="s">
        <v>127</v>
      </c>
      <c r="G27" s="250">
        <v>2741.7878073978573</v>
      </c>
      <c r="H27" s="252">
        <v>3609.0817733547901</v>
      </c>
      <c r="I27" s="252">
        <v>4634.6334532690498</v>
      </c>
      <c r="J27" s="252">
        <v>4201.44383992857</v>
      </c>
      <c r="K27" s="252">
        <v>3655.4425925810219</v>
      </c>
      <c r="L27" s="252">
        <v>5058.7001123697501</v>
      </c>
      <c r="M27" s="252">
        <v>5645.8782166962592</v>
      </c>
      <c r="N27" s="252">
        <v>5977.0193041782204</v>
      </c>
      <c r="O27" s="252">
        <v>4682.4052723595996</v>
      </c>
      <c r="P27" s="252">
        <v>6162.8363350811696</v>
      </c>
      <c r="Q27" s="252">
        <v>6853.4948028596791</v>
      </c>
      <c r="R27" s="252">
        <v>7159.64683537362</v>
      </c>
      <c r="S27" s="252">
        <v>6384.5253035902997</v>
      </c>
      <c r="T27" s="252">
        <v>7411.5911370704107</v>
      </c>
      <c r="U27" s="252">
        <v>8391.1283670964403</v>
      </c>
      <c r="V27" s="252">
        <v>8220.1839055337005</v>
      </c>
      <c r="W27" s="252">
        <v>6547.40476795633</v>
      </c>
      <c r="X27" s="252">
        <v>8335.6242600111</v>
      </c>
      <c r="Y27" s="252">
        <v>9104.8069821072386</v>
      </c>
      <c r="Z27" s="252">
        <v>7537.6655294659004</v>
      </c>
      <c r="AA27" s="252">
        <v>6198.1072020904594</v>
      </c>
      <c r="AB27" s="252">
        <v>6662.89564829747</v>
      </c>
      <c r="AC27" s="252">
        <v>8834.1860326525093</v>
      </c>
      <c r="AD27" s="252">
        <v>8903.726735304781</v>
      </c>
      <c r="AE27" s="252">
        <v>7743.7783360866306</v>
      </c>
      <c r="AF27" s="252">
        <v>9922.7553682734688</v>
      </c>
      <c r="AG27" s="252">
        <v>10146.356201209221</v>
      </c>
      <c r="AH27" s="252">
        <v>11140.85022784486</v>
      </c>
      <c r="AI27" s="252">
        <v>6172.2013947231717</v>
      </c>
      <c r="AJ27" s="252">
        <v>5631.1793306786203</v>
      </c>
      <c r="AK27" s="252">
        <v>11584.18446604937</v>
      </c>
      <c r="AL27" s="252">
        <v>11785.87405685707</v>
      </c>
      <c r="AM27" s="219">
        <v>10710.7700385396</v>
      </c>
      <c r="AN27" s="219">
        <v>13155.220407265981</v>
      </c>
      <c r="AO27" s="219">
        <v>14651.46206107714</v>
      </c>
      <c r="AP27" s="219">
        <v>14116.02050226235</v>
      </c>
      <c r="AQ27" s="219">
        <v>14715.984235369309</v>
      </c>
      <c r="AR27" s="219">
        <v>16270.372600935731</v>
      </c>
      <c r="AS27" s="219">
        <v>15389.96160943147</v>
      </c>
      <c r="AT27" s="219">
        <v>15930.46951452965</v>
      </c>
      <c r="AU27" s="225">
        <f t="shared" si="0"/>
        <v>52633.473009145069</v>
      </c>
      <c r="AV27" s="225">
        <f t="shared" si="1"/>
        <v>62306.787960266163</v>
      </c>
      <c r="AW27" s="225"/>
      <c r="AX27" s="225">
        <f t="shared" si="2"/>
        <v>15186.946873950268</v>
      </c>
      <c r="AY27" s="225">
        <f t="shared" si="3"/>
        <v>20337.040225825251</v>
      </c>
      <c r="AZ27" s="225">
        <f t="shared" si="4"/>
        <v>24858.383245674071</v>
      </c>
      <c r="BA27" s="225">
        <f t="shared" si="5"/>
        <v>30407.42871329085</v>
      </c>
      <c r="BB27" s="219">
        <f t="shared" si="9"/>
        <v>31525.501539540568</v>
      </c>
      <c r="BC27" s="219">
        <f t="shared" si="10"/>
        <v>30598.915618345221</v>
      </c>
      <c r="BD27" s="219">
        <f t="shared" si="6"/>
        <v>38953.740133414176</v>
      </c>
      <c r="BE27" s="219">
        <f t="shared" si="7"/>
        <v>35173.439248308234</v>
      </c>
      <c r="BF27" s="386">
        <f t="shared" si="8"/>
        <v>52633.473009145069</v>
      </c>
      <c r="EA27" s="163" t="s">
        <v>203</v>
      </c>
      <c r="EC27" s="163" t="s">
        <v>206</v>
      </c>
    </row>
    <row r="28" spans="1:170" s="161" customFormat="1" ht="22.2" customHeight="1">
      <c r="A28" s="150">
        <v>7210</v>
      </c>
      <c r="B28" s="152" t="str">
        <f>IF('1'!A1=1,D28,F28)</f>
        <v>flat-rolled products of carbon steel</v>
      </c>
      <c r="C28" s="348">
        <v>7210</v>
      </c>
      <c r="D28" s="353" t="s">
        <v>53</v>
      </c>
      <c r="E28" s="349">
        <v>7210</v>
      </c>
      <c r="F28" s="353" t="s">
        <v>130</v>
      </c>
      <c r="G28" s="249">
        <v>504.46483488016702</v>
      </c>
      <c r="H28" s="251">
        <v>621.88141339716299</v>
      </c>
      <c r="I28" s="251">
        <v>1064.8460680482699</v>
      </c>
      <c r="J28" s="251">
        <v>742.69601545119099</v>
      </c>
      <c r="K28" s="251">
        <v>669.49952780716399</v>
      </c>
      <c r="L28" s="251">
        <v>1080.608845063977</v>
      </c>
      <c r="M28" s="251">
        <v>1110.572968546267</v>
      </c>
      <c r="N28" s="251">
        <v>864.72560813452787</v>
      </c>
      <c r="O28" s="251">
        <v>610.75508218881396</v>
      </c>
      <c r="P28" s="251">
        <v>944.00319384477211</v>
      </c>
      <c r="Q28" s="251">
        <v>1174.1155483986131</v>
      </c>
      <c r="R28" s="251">
        <v>945.09891595355202</v>
      </c>
      <c r="S28" s="251">
        <v>721.97800615855397</v>
      </c>
      <c r="T28" s="251">
        <v>1002.225152100933</v>
      </c>
      <c r="U28" s="251">
        <v>1308.4982180254331</v>
      </c>
      <c r="V28" s="251">
        <v>1039.4803712583141</v>
      </c>
      <c r="W28" s="218">
        <v>891.27098379375093</v>
      </c>
      <c r="X28" s="218">
        <v>1253.281992570066</v>
      </c>
      <c r="Y28" s="218">
        <v>1495.1666777084711</v>
      </c>
      <c r="Z28" s="218">
        <v>1068.3154367292721</v>
      </c>
      <c r="AA28" s="218">
        <v>1021.369344980983</v>
      </c>
      <c r="AB28" s="218">
        <v>1217.2365873188389</v>
      </c>
      <c r="AC28" s="218">
        <v>1771.188064898836</v>
      </c>
      <c r="AD28" s="218">
        <v>1376.189811485538</v>
      </c>
      <c r="AE28" s="218">
        <v>935.88804703481901</v>
      </c>
      <c r="AF28" s="218">
        <v>1246.467862416438</v>
      </c>
      <c r="AG28" s="218">
        <v>1572.3790570083302</v>
      </c>
      <c r="AH28" s="218">
        <v>1618.6840460915291</v>
      </c>
      <c r="AI28" s="218">
        <v>1036.8349481705191</v>
      </c>
      <c r="AJ28" s="218">
        <v>978.10628402288205</v>
      </c>
      <c r="AK28" s="218">
        <v>2046.7141259423261</v>
      </c>
      <c r="AL28" s="218">
        <v>1677.7299959878583</v>
      </c>
      <c r="AM28" s="218">
        <v>1787.5463077598019</v>
      </c>
      <c r="AN28" s="218">
        <v>1901.3669287709258</v>
      </c>
      <c r="AO28" s="218">
        <v>2191.8040939795983</v>
      </c>
      <c r="AP28" s="218">
        <v>1611.205099932102</v>
      </c>
      <c r="AQ28" s="218">
        <v>1587.8002327454551</v>
      </c>
      <c r="AR28" s="218">
        <v>2292.8986542724629</v>
      </c>
      <c r="AS28" s="218">
        <v>2435.2683671268333</v>
      </c>
      <c r="AT28" s="218">
        <v>1942.1841413194948</v>
      </c>
      <c r="AU28" s="227">
        <f t="shared" si="0"/>
        <v>7491.9224304424279</v>
      </c>
      <c r="AV28" s="227">
        <f t="shared" si="1"/>
        <v>8258.1513954642451</v>
      </c>
      <c r="AW28" s="227"/>
      <c r="AX28" s="227">
        <f t="shared" si="2"/>
        <v>2933.8883317767904</v>
      </c>
      <c r="AY28" s="227">
        <f t="shared" si="3"/>
        <v>3725.4069495519361</v>
      </c>
      <c r="AZ28" s="227">
        <f t="shared" si="4"/>
        <v>3673.9727403857514</v>
      </c>
      <c r="BA28" s="227">
        <f t="shared" si="5"/>
        <v>4072.1817475432345</v>
      </c>
      <c r="BB28" s="218">
        <f t="shared" si="9"/>
        <v>4708.0350908015598</v>
      </c>
      <c r="BC28" s="218">
        <f t="shared" si="10"/>
        <v>5385.9838086841955</v>
      </c>
      <c r="BD28" s="218">
        <f t="shared" si="6"/>
        <v>5373.4190125511159</v>
      </c>
      <c r="BE28" s="218">
        <f t="shared" si="7"/>
        <v>5739.3853541235858</v>
      </c>
      <c r="BF28" s="387">
        <f t="shared" si="8"/>
        <v>7491.9224304424279</v>
      </c>
      <c r="CK28" s="181"/>
      <c r="CL28" s="181"/>
      <c r="CM28" s="181"/>
      <c r="CN28" s="181"/>
      <c r="CO28" s="181"/>
      <c r="CP28" s="181"/>
      <c r="CQ28" s="181"/>
      <c r="CR28" s="181"/>
      <c r="CZ28" s="181"/>
      <c r="DA28" s="181"/>
      <c r="DB28" s="181"/>
      <c r="DC28" s="181"/>
      <c r="DD28" s="181"/>
      <c r="DE28" s="181"/>
      <c r="DF28" s="181"/>
      <c r="DG28" s="181"/>
      <c r="DH28" s="181"/>
      <c r="DI28" s="181"/>
      <c r="DJ28" s="181"/>
      <c r="DK28" s="181"/>
      <c r="DL28" s="181"/>
      <c r="DM28" s="181"/>
      <c r="DN28" s="179"/>
      <c r="DO28" s="179"/>
      <c r="DP28" s="179"/>
      <c r="DQ28" s="179"/>
      <c r="DR28" s="179"/>
      <c r="DS28" s="179"/>
      <c r="DT28" s="179"/>
      <c r="DU28" s="179"/>
      <c r="DV28" s="179"/>
      <c r="DW28" s="181"/>
      <c r="DX28" s="181"/>
      <c r="DY28" s="181"/>
      <c r="DZ28" s="180"/>
      <c r="EA28" s="180"/>
      <c r="EB28" s="180"/>
      <c r="EC28" s="180"/>
      <c r="ED28" s="180"/>
      <c r="EE28" s="180"/>
      <c r="EF28" s="180"/>
      <c r="EG28" s="180"/>
      <c r="EH28" s="180"/>
      <c r="EI28" s="180"/>
      <c r="EJ28" s="180"/>
      <c r="EK28" s="180"/>
      <c r="EL28" s="180"/>
      <c r="EM28" s="180"/>
      <c r="EN28" s="180"/>
      <c r="EO28" s="180"/>
      <c r="EP28" s="180"/>
      <c r="EQ28" s="180"/>
      <c r="ER28" s="180"/>
      <c r="ES28" s="180"/>
      <c r="ET28" s="180"/>
      <c r="EU28" s="180"/>
      <c r="EV28" s="180"/>
      <c r="EW28" s="180"/>
      <c r="EX28" s="180"/>
      <c r="EY28" s="180"/>
      <c r="EZ28" s="180"/>
      <c r="FA28" s="180"/>
      <c r="FB28" s="180"/>
      <c r="FC28" s="180"/>
      <c r="FD28" s="180"/>
      <c r="FE28" s="180"/>
      <c r="FF28" s="180"/>
      <c r="FG28" s="180"/>
      <c r="FH28" s="181"/>
      <c r="FI28" s="181"/>
      <c r="FJ28" s="181"/>
      <c r="FK28" s="181"/>
      <c r="FL28" s="181"/>
      <c r="FM28" s="181"/>
      <c r="FN28" s="181"/>
    </row>
    <row r="29" spans="1:170" s="161" customFormat="1" ht="18" customHeight="1">
      <c r="A29" s="150">
        <v>7308</v>
      </c>
      <c r="B29" s="152" t="str">
        <f>IF('1'!A1=1,D29,F29)</f>
        <v>structures of iron and steel</v>
      </c>
      <c r="C29" s="348">
        <v>7308</v>
      </c>
      <c r="D29" s="353" t="s">
        <v>54</v>
      </c>
      <c r="E29" s="349">
        <v>7308</v>
      </c>
      <c r="F29" s="353" t="s">
        <v>148</v>
      </c>
      <c r="G29" s="249">
        <v>113.93078955772791</v>
      </c>
      <c r="H29" s="251">
        <v>237.3465269357344</v>
      </c>
      <c r="I29" s="251">
        <v>248.8294852068201</v>
      </c>
      <c r="J29" s="251">
        <v>282.10737438058959</v>
      </c>
      <c r="K29" s="251">
        <v>137.8684799707037</v>
      </c>
      <c r="L29" s="251">
        <v>246.00229596892879</v>
      </c>
      <c r="M29" s="251">
        <v>483.20019882189001</v>
      </c>
      <c r="N29" s="251">
        <v>410.52769612191298</v>
      </c>
      <c r="O29" s="251">
        <v>301.13119017519352</v>
      </c>
      <c r="P29" s="251">
        <v>424.28107018389596</v>
      </c>
      <c r="Q29" s="251">
        <v>472.12602833141398</v>
      </c>
      <c r="R29" s="251">
        <v>395.04541858805703</v>
      </c>
      <c r="S29" s="251">
        <v>358.13532414159801</v>
      </c>
      <c r="T29" s="251">
        <v>376.10744069619295</v>
      </c>
      <c r="U29" s="251">
        <v>423.14287670222802</v>
      </c>
      <c r="V29" s="251">
        <v>384.580524843315</v>
      </c>
      <c r="W29" s="251">
        <v>291.82307739390262</v>
      </c>
      <c r="X29" s="251">
        <v>624.42409285270605</v>
      </c>
      <c r="Y29" s="251">
        <v>711.37889993975091</v>
      </c>
      <c r="Z29" s="251">
        <v>600.36468016184301</v>
      </c>
      <c r="AA29" s="251">
        <v>339.20519903918949</v>
      </c>
      <c r="AB29" s="251">
        <v>403.20020135508105</v>
      </c>
      <c r="AC29" s="251">
        <v>638.07313047772504</v>
      </c>
      <c r="AD29" s="251">
        <v>555.91743280733397</v>
      </c>
      <c r="AE29" s="251">
        <v>364.157130356967</v>
      </c>
      <c r="AF29" s="251">
        <v>673.21249881399399</v>
      </c>
      <c r="AG29" s="251">
        <v>714.80855809344098</v>
      </c>
      <c r="AH29" s="251">
        <v>724.06996872690104</v>
      </c>
      <c r="AI29" s="251">
        <v>382.429705398637</v>
      </c>
      <c r="AJ29" s="251">
        <v>396.98913225332399</v>
      </c>
      <c r="AK29" s="251">
        <v>505.84856481365097</v>
      </c>
      <c r="AL29" s="251">
        <v>459.36411868543405</v>
      </c>
      <c r="AM29" s="251">
        <v>445.13051299959801</v>
      </c>
      <c r="AN29" s="251">
        <v>384.058673872876</v>
      </c>
      <c r="AO29" s="251">
        <v>549.71461764136393</v>
      </c>
      <c r="AP29" s="251">
        <v>581.13297579456594</v>
      </c>
      <c r="AQ29" s="251">
        <v>576.44212841164403</v>
      </c>
      <c r="AR29" s="251">
        <v>663.71681746168701</v>
      </c>
      <c r="AS29" s="251">
        <v>673.87292787315698</v>
      </c>
      <c r="AT29" s="251">
        <v>749.34969461921605</v>
      </c>
      <c r="AU29" s="227">
        <f t="shared" si="0"/>
        <v>1960.0367803084039</v>
      </c>
      <c r="AV29" s="227">
        <f t="shared" si="1"/>
        <v>2663.381568365704</v>
      </c>
      <c r="AW29" s="227"/>
      <c r="AX29" s="227">
        <f t="shared" si="2"/>
        <v>882.21417608087199</v>
      </c>
      <c r="AY29" s="227">
        <f t="shared" si="3"/>
        <v>1277.5986708834355</v>
      </c>
      <c r="AZ29" s="227">
        <f t="shared" si="4"/>
        <v>1592.5837072785607</v>
      </c>
      <c r="BA29" s="227">
        <f t="shared" si="5"/>
        <v>1541.966166383334</v>
      </c>
      <c r="BB29" s="218">
        <f t="shared" si="9"/>
        <v>2227.9907503482027</v>
      </c>
      <c r="BC29" s="218">
        <f t="shared" si="10"/>
        <v>1936.3959636793297</v>
      </c>
      <c r="BD29" s="218">
        <f t="shared" si="6"/>
        <v>2476.2481559913031</v>
      </c>
      <c r="BE29" s="218">
        <f t="shared" si="7"/>
        <v>1744.6315211510459</v>
      </c>
      <c r="BF29" s="387">
        <f t="shared" si="8"/>
        <v>1960.0367803084039</v>
      </c>
      <c r="CK29" s="181"/>
      <c r="CL29" s="181"/>
      <c r="CM29" s="181"/>
      <c r="CN29" s="181"/>
      <c r="CO29" s="181"/>
      <c r="CP29" s="181"/>
      <c r="CQ29" s="181"/>
      <c r="CR29" s="181"/>
      <c r="CZ29" s="181"/>
      <c r="DA29" s="181"/>
      <c r="DB29" s="181"/>
      <c r="DC29" s="181"/>
      <c r="DD29" s="181"/>
      <c r="DE29" s="181"/>
      <c r="DF29" s="181"/>
      <c r="DG29" s="181"/>
      <c r="DH29" s="181"/>
      <c r="DI29" s="181"/>
      <c r="DJ29" s="181"/>
      <c r="DK29" s="181"/>
      <c r="DL29" s="181"/>
      <c r="DM29" s="181"/>
      <c r="DN29" s="179"/>
      <c r="DO29" s="179"/>
      <c r="DP29" s="179"/>
      <c r="DQ29" s="179"/>
      <c r="DR29" s="179"/>
      <c r="DS29" s="179"/>
      <c r="DT29" s="179"/>
      <c r="DU29" s="179"/>
      <c r="DV29" s="179"/>
      <c r="DW29" s="181"/>
      <c r="DX29" s="181"/>
      <c r="DY29" s="181"/>
      <c r="DZ29" s="180"/>
      <c r="EA29" s="180" t="s">
        <v>218</v>
      </c>
      <c r="EB29" s="180"/>
      <c r="EC29" s="180" t="s">
        <v>221</v>
      </c>
      <c r="ED29" s="180"/>
      <c r="EE29" s="180"/>
      <c r="EF29" s="180"/>
      <c r="EG29" s="180"/>
      <c r="EH29" s="180"/>
      <c r="EI29" s="180"/>
      <c r="EJ29" s="180"/>
      <c r="EK29" s="180"/>
      <c r="EL29" s="180"/>
      <c r="EM29" s="180"/>
      <c r="EN29" s="180"/>
      <c r="EO29" s="180"/>
      <c r="EP29" s="180"/>
      <c r="EQ29" s="180"/>
      <c r="ER29" s="180"/>
      <c r="ES29" s="180"/>
      <c r="ET29" s="180"/>
      <c r="EU29" s="180"/>
      <c r="EV29" s="180"/>
      <c r="EW29" s="180"/>
      <c r="EX29" s="180"/>
      <c r="EY29" s="180"/>
      <c r="EZ29" s="180"/>
      <c r="FA29" s="180"/>
      <c r="FB29" s="180"/>
      <c r="FC29" s="180"/>
      <c r="FD29" s="180"/>
      <c r="FE29" s="180"/>
      <c r="FF29" s="180"/>
      <c r="FG29" s="180"/>
      <c r="FH29" s="181"/>
      <c r="FI29" s="181"/>
      <c r="FJ29" s="181"/>
      <c r="FK29" s="181"/>
      <c r="FL29" s="181"/>
      <c r="FM29" s="181"/>
      <c r="FN29" s="181"/>
    </row>
    <row r="30" spans="1:170" ht="26.4" customHeight="1">
      <c r="A30" s="171"/>
      <c r="B30" s="149" t="str">
        <f>IF('1'!A1=1,D30,F30)</f>
        <v>Machinery and equipment</v>
      </c>
      <c r="C30" s="350"/>
      <c r="D30" s="352" t="s">
        <v>44</v>
      </c>
      <c r="E30" s="351"/>
      <c r="F30" s="352" t="s">
        <v>131</v>
      </c>
      <c r="G30" s="250">
        <v>12793.891419848111</v>
      </c>
      <c r="H30" s="252">
        <v>13569.97109353359</v>
      </c>
      <c r="I30" s="252">
        <v>18174.506625968599</v>
      </c>
      <c r="J30" s="252">
        <v>19286.01830337456</v>
      </c>
      <c r="K30" s="219">
        <v>21645.689112935142</v>
      </c>
      <c r="L30" s="219">
        <v>27612.49786194057</v>
      </c>
      <c r="M30" s="219">
        <v>30382.242092438981</v>
      </c>
      <c r="N30" s="219">
        <v>33676.719492932061</v>
      </c>
      <c r="O30" s="219">
        <v>31600.638453184802</v>
      </c>
      <c r="P30" s="219">
        <v>38993.594123978401</v>
      </c>
      <c r="Q30" s="219">
        <v>41659.213760184299</v>
      </c>
      <c r="R30" s="219">
        <v>45613.628702972695</v>
      </c>
      <c r="S30" s="219">
        <v>37003.959997677499</v>
      </c>
      <c r="T30" s="219">
        <v>42469.000688793894</v>
      </c>
      <c r="U30" s="219">
        <v>48053.385017200701</v>
      </c>
      <c r="V30" s="219">
        <v>53164.425514554998</v>
      </c>
      <c r="W30" s="219">
        <v>51065.378055407695</v>
      </c>
      <c r="X30" s="219">
        <v>50301.155328414694</v>
      </c>
      <c r="Y30" s="219">
        <v>56139.3030252116</v>
      </c>
      <c r="Z30" s="219">
        <v>54155.116974588498</v>
      </c>
      <c r="AA30" s="219">
        <v>40593.436469400702</v>
      </c>
      <c r="AB30" s="219">
        <v>37050.535333928798</v>
      </c>
      <c r="AC30" s="219">
        <v>57728.3498333061</v>
      </c>
      <c r="AD30" s="219">
        <v>65148.470360730003</v>
      </c>
      <c r="AE30" s="219">
        <v>51390.5789740861</v>
      </c>
      <c r="AF30" s="219">
        <v>63468.808017340998</v>
      </c>
      <c r="AG30" s="219">
        <v>63232.963970235302</v>
      </c>
      <c r="AH30" s="219">
        <v>70914.490738933702</v>
      </c>
      <c r="AI30" s="219">
        <v>35846.577096471832</v>
      </c>
      <c r="AJ30" s="219">
        <v>47786.937914841896</v>
      </c>
      <c r="AK30" s="219">
        <v>51543.341028840099</v>
      </c>
      <c r="AL30" s="219">
        <v>69824.024394663895</v>
      </c>
      <c r="AM30" s="219">
        <v>60894.202751556702</v>
      </c>
      <c r="AN30" s="219">
        <v>70450.390537776198</v>
      </c>
      <c r="AO30" s="219">
        <v>80213.988740649511</v>
      </c>
      <c r="AP30" s="219">
        <v>89330.20026658749</v>
      </c>
      <c r="AQ30" s="219">
        <v>75997.944379208304</v>
      </c>
      <c r="AR30" s="219">
        <v>91080.814792971403</v>
      </c>
      <c r="AS30" s="219">
        <v>85872.406844147496</v>
      </c>
      <c r="AT30" s="219">
        <v>112732.42448087441</v>
      </c>
      <c r="AU30" s="225">
        <f t="shared" si="0"/>
        <v>300888.7822965699</v>
      </c>
      <c r="AV30" s="225">
        <f t="shared" si="1"/>
        <v>365683.59049720166</v>
      </c>
      <c r="AW30" s="225"/>
      <c r="AX30" s="225">
        <f t="shared" si="2"/>
        <v>63824.387442724852</v>
      </c>
      <c r="AY30" s="225">
        <f t="shared" si="3"/>
        <v>113317.14856024674</v>
      </c>
      <c r="AZ30" s="225">
        <f t="shared" si="4"/>
        <v>157867.0750403202</v>
      </c>
      <c r="BA30" s="225">
        <f t="shared" si="5"/>
        <v>180690.77121822711</v>
      </c>
      <c r="BB30" s="219">
        <f t="shared" si="9"/>
        <v>211660.95338362246</v>
      </c>
      <c r="BC30" s="219">
        <f t="shared" si="10"/>
        <v>200520.7919973656</v>
      </c>
      <c r="BD30" s="219">
        <f t="shared" si="6"/>
        <v>249006.84170059612</v>
      </c>
      <c r="BE30" s="219">
        <f t="shared" si="7"/>
        <v>205000.88043481772</v>
      </c>
      <c r="BF30" s="386">
        <f t="shared" si="8"/>
        <v>300888.7822965699</v>
      </c>
    </row>
    <row r="31" spans="1:170" s="174" customFormat="1" ht="24.6" customHeight="1">
      <c r="A31" s="269">
        <v>84</v>
      </c>
      <c r="B31" s="152" t="str">
        <f>IF('1'!A1=1,D31,F31)</f>
        <v>mechanical machines, apparatus</v>
      </c>
      <c r="C31" s="348">
        <v>84</v>
      </c>
      <c r="D31" s="353" t="s">
        <v>59</v>
      </c>
      <c r="E31" s="349">
        <v>84</v>
      </c>
      <c r="F31" s="444" t="s">
        <v>132</v>
      </c>
      <c r="G31" s="249">
        <v>6797.7727072101698</v>
      </c>
      <c r="H31" s="251">
        <v>6952.6235616036302</v>
      </c>
      <c r="I31" s="251">
        <v>9645.6232391452395</v>
      </c>
      <c r="J31" s="251">
        <v>9105.5838563204707</v>
      </c>
      <c r="K31" s="251">
        <v>10882.441995915291</v>
      </c>
      <c r="L31" s="251">
        <v>15569.66764149556</v>
      </c>
      <c r="M31" s="251">
        <v>16582.391091131598</v>
      </c>
      <c r="N31" s="251">
        <v>15277.386850191659</v>
      </c>
      <c r="O31" s="218">
        <v>14500.329551732149</v>
      </c>
      <c r="P31" s="218">
        <v>19248.733253665258</v>
      </c>
      <c r="Q31" s="218">
        <v>20199.064174085739</v>
      </c>
      <c r="R31" s="218">
        <v>20855.370383350448</v>
      </c>
      <c r="S31" s="218">
        <v>17842.12381550288</v>
      </c>
      <c r="T31" s="218">
        <v>21465.522855833489</v>
      </c>
      <c r="U31" s="218">
        <v>22861.553436951879</v>
      </c>
      <c r="V31" s="218">
        <v>20822.78328930906</v>
      </c>
      <c r="W31" s="218">
        <v>17689.587582445369</v>
      </c>
      <c r="X31" s="218">
        <v>21953.603466627348</v>
      </c>
      <c r="Y31" s="218">
        <v>22650.404324686391</v>
      </c>
      <c r="Z31" s="218">
        <v>19519.319384088129</v>
      </c>
      <c r="AA31" s="218">
        <v>14368.815031901118</v>
      </c>
      <c r="AB31" s="218">
        <v>18246.791133048351</v>
      </c>
      <c r="AC31" s="218">
        <v>23587.72437960462</v>
      </c>
      <c r="AD31" s="218">
        <v>24807.69723871649</v>
      </c>
      <c r="AE31" s="218">
        <v>20985.8591267064</v>
      </c>
      <c r="AF31" s="218">
        <v>26746.017695164621</v>
      </c>
      <c r="AG31" s="218">
        <v>27937.3980831382</v>
      </c>
      <c r="AH31" s="218">
        <v>28323.891748736489</v>
      </c>
      <c r="AI31" s="218">
        <v>13800.139731030229</v>
      </c>
      <c r="AJ31" s="218">
        <v>8996.1880818610298</v>
      </c>
      <c r="AK31" s="218">
        <v>18239.773797508053</v>
      </c>
      <c r="AL31" s="218">
        <v>21202.101199463403</v>
      </c>
      <c r="AM31" s="218">
        <v>17527.133601498401</v>
      </c>
      <c r="AN31" s="218">
        <v>21846.486997445718</v>
      </c>
      <c r="AO31" s="218">
        <v>29954.3294153977</v>
      </c>
      <c r="AP31" s="218">
        <v>27104.348152993949</v>
      </c>
      <c r="AQ31" s="218">
        <v>22574.859488909176</v>
      </c>
      <c r="AR31" s="218">
        <v>34282.694795348601</v>
      </c>
      <c r="AS31" s="218">
        <v>30122.673805243081</v>
      </c>
      <c r="AT31" s="218">
        <v>34148.534064499603</v>
      </c>
      <c r="AU31" s="227">
        <f t="shared" si="0"/>
        <v>96432.298167335772</v>
      </c>
      <c r="AV31" s="227">
        <f t="shared" si="1"/>
        <v>121128.76215400046</v>
      </c>
      <c r="AW31" s="227"/>
      <c r="AX31" s="227">
        <f t="shared" si="2"/>
        <v>32501.603364279512</v>
      </c>
      <c r="AY31" s="227">
        <f t="shared" si="3"/>
        <v>58311.887578734109</v>
      </c>
      <c r="AZ31" s="227">
        <f t="shared" si="4"/>
        <v>74803.497362833587</v>
      </c>
      <c r="BA31" s="227">
        <f t="shared" si="5"/>
        <v>82991.983397597302</v>
      </c>
      <c r="BB31" s="218">
        <f t="shared" si="9"/>
        <v>81812.914757847233</v>
      </c>
      <c r="BC31" s="218">
        <f t="shared" si="10"/>
        <v>81011.027783270576</v>
      </c>
      <c r="BD31" s="218">
        <f t="shared" si="6"/>
        <v>103993.16665374572</v>
      </c>
      <c r="BE31" s="218">
        <f t="shared" si="7"/>
        <v>62238.202809862712</v>
      </c>
      <c r="BF31" s="387">
        <f t="shared" si="8"/>
        <v>96432.298167335772</v>
      </c>
      <c r="CK31" s="178"/>
      <c r="CL31" s="178"/>
      <c r="CM31" s="178"/>
      <c r="CN31" s="178"/>
      <c r="CO31" s="178"/>
      <c r="CP31" s="178"/>
      <c r="CQ31" s="178"/>
      <c r="CR31" s="178"/>
      <c r="CZ31" s="178"/>
      <c r="DA31" s="178"/>
      <c r="DB31" s="178"/>
      <c r="DC31" s="178"/>
      <c r="DD31" s="178"/>
      <c r="DE31" s="178"/>
      <c r="DF31" s="178"/>
      <c r="DG31" s="178"/>
      <c r="DH31" s="178"/>
      <c r="DI31" s="178"/>
      <c r="DJ31" s="178"/>
      <c r="DK31" s="178"/>
      <c r="DL31" s="178"/>
      <c r="DM31" s="178"/>
      <c r="DN31" s="176"/>
      <c r="DO31" s="176"/>
      <c r="DP31" s="176"/>
      <c r="DQ31" s="176"/>
      <c r="DR31" s="176"/>
      <c r="DS31" s="176"/>
      <c r="DT31" s="176"/>
      <c r="DU31" s="176"/>
      <c r="DV31" s="176"/>
      <c r="DW31" s="178"/>
      <c r="DX31" s="178"/>
      <c r="DY31" s="178"/>
      <c r="DZ31" s="177"/>
      <c r="EA31" s="177" t="s">
        <v>219</v>
      </c>
      <c r="EB31" s="177"/>
      <c r="EC31" s="177" t="s">
        <v>222</v>
      </c>
      <c r="ED31" s="177"/>
      <c r="EE31" s="177"/>
      <c r="EF31" s="177"/>
      <c r="EG31" s="177"/>
      <c r="EH31" s="177"/>
      <c r="EI31" s="177"/>
      <c r="EJ31" s="177"/>
      <c r="EK31" s="177"/>
      <c r="EL31" s="177"/>
      <c r="EM31" s="177"/>
      <c r="EN31" s="177"/>
      <c r="EO31" s="177"/>
      <c r="EP31" s="177"/>
      <c r="EQ31" s="177"/>
      <c r="ER31" s="177"/>
      <c r="ES31" s="177"/>
      <c r="ET31" s="177"/>
      <c r="EU31" s="177"/>
      <c r="EV31" s="177"/>
      <c r="EW31" s="177"/>
      <c r="EX31" s="177"/>
      <c r="EY31" s="177"/>
      <c r="EZ31" s="177"/>
      <c r="FA31" s="177"/>
      <c r="FB31" s="177"/>
      <c r="FC31" s="177"/>
      <c r="FD31" s="177"/>
      <c r="FE31" s="177"/>
      <c r="FF31" s="177"/>
      <c r="FG31" s="177"/>
      <c r="FH31" s="178"/>
      <c r="FI31" s="178"/>
      <c r="FJ31" s="178"/>
      <c r="FK31" s="178"/>
      <c r="FL31" s="178"/>
      <c r="FM31" s="178"/>
      <c r="FN31" s="178"/>
    </row>
    <row r="32" spans="1:170" s="174" customFormat="1" ht="43.8" customHeight="1">
      <c r="A32" s="240">
        <v>8421</v>
      </c>
      <c r="B32" s="217" t="str">
        <f>IF('1'!$A$1=1,D32,F32)</f>
        <v>centrifuges, including centrifugal dryers; filtering or purifying machinery and apparatus, for liquids or gases</v>
      </c>
      <c r="C32" s="355">
        <v>8421</v>
      </c>
      <c r="D32" s="354" t="s">
        <v>194</v>
      </c>
      <c r="E32" s="356">
        <v>8421</v>
      </c>
      <c r="F32" s="444" t="s">
        <v>211</v>
      </c>
      <c r="G32" s="249">
        <v>452.16208615360011</v>
      </c>
      <c r="H32" s="251">
        <v>402.02877653280399</v>
      </c>
      <c r="I32" s="251">
        <v>550.38057785036301</v>
      </c>
      <c r="J32" s="251">
        <v>462.15935934812995</v>
      </c>
      <c r="K32" s="251">
        <v>419.546182260085</v>
      </c>
      <c r="L32" s="251">
        <v>525.89193398071598</v>
      </c>
      <c r="M32" s="251">
        <v>651.762538752757</v>
      </c>
      <c r="N32" s="251">
        <v>646.407393261685</v>
      </c>
      <c r="O32" s="218">
        <v>486.84207676246444</v>
      </c>
      <c r="P32" s="218">
        <v>816.75601171178198</v>
      </c>
      <c r="Q32" s="218">
        <v>1175.2699200904051</v>
      </c>
      <c r="R32" s="218">
        <v>1251.8975229337191</v>
      </c>
      <c r="S32" s="218">
        <v>954.52541086006204</v>
      </c>
      <c r="T32" s="218">
        <v>1193.7300307028349</v>
      </c>
      <c r="U32" s="218">
        <v>1045.086516581729</v>
      </c>
      <c r="V32" s="218">
        <v>1039.7582593077109</v>
      </c>
      <c r="W32" s="218">
        <v>1122.7158599803149</v>
      </c>
      <c r="X32" s="218">
        <v>980.595812264389</v>
      </c>
      <c r="Y32" s="218">
        <v>886.52015847606799</v>
      </c>
      <c r="Z32" s="218">
        <v>1085.43210367539</v>
      </c>
      <c r="AA32" s="218">
        <v>726.160430118612</v>
      </c>
      <c r="AB32" s="218">
        <v>938.05941450199896</v>
      </c>
      <c r="AC32" s="218">
        <v>1298.418677052156</v>
      </c>
      <c r="AD32" s="218">
        <v>1208.0993140626369</v>
      </c>
      <c r="AE32" s="218">
        <v>1078.424810636192</v>
      </c>
      <c r="AF32" s="218">
        <v>1240.494978504631</v>
      </c>
      <c r="AG32" s="218">
        <v>1229.0436813890651</v>
      </c>
      <c r="AH32" s="218">
        <v>1452.1612174085101</v>
      </c>
      <c r="AI32" s="218">
        <v>801.91284851998489</v>
      </c>
      <c r="AJ32" s="218">
        <v>578.052036615779</v>
      </c>
      <c r="AK32" s="218">
        <v>1021.261497365583</v>
      </c>
      <c r="AL32" s="218">
        <v>1158.8031968712521</v>
      </c>
      <c r="AM32" s="218">
        <v>1068.6055970828979</v>
      </c>
      <c r="AN32" s="218">
        <v>1101.8083379340601</v>
      </c>
      <c r="AO32" s="218">
        <v>1453.4082763100159</v>
      </c>
      <c r="AP32" s="218">
        <v>1559.3819196834879</v>
      </c>
      <c r="AQ32" s="218">
        <v>1341.7723186166099</v>
      </c>
      <c r="AR32" s="218">
        <v>1672.9727070970189</v>
      </c>
      <c r="AS32" s="218">
        <v>1795.524258032623</v>
      </c>
      <c r="AT32" s="218">
        <v>1801.4143507465419</v>
      </c>
      <c r="AU32" s="227">
        <f t="shared" si="0"/>
        <v>5183.2041310104614</v>
      </c>
      <c r="AV32" s="227">
        <f t="shared" si="1"/>
        <v>6611.6836344927942</v>
      </c>
      <c r="AW32" s="227"/>
      <c r="AX32" s="227">
        <f t="shared" si="2"/>
        <v>1866.7307998848971</v>
      </c>
      <c r="AY32" s="227">
        <f t="shared" si="3"/>
        <v>2243.6080482552434</v>
      </c>
      <c r="AZ32" s="227">
        <f t="shared" si="4"/>
        <v>3730.7655314983704</v>
      </c>
      <c r="BA32" s="227">
        <f t="shared" si="5"/>
        <v>4233.1002174523364</v>
      </c>
      <c r="BB32" s="218">
        <f t="shared" si="9"/>
        <v>4075.2639343961619</v>
      </c>
      <c r="BC32" s="218">
        <f t="shared" si="10"/>
        <v>4170.7378357354037</v>
      </c>
      <c r="BD32" s="218">
        <f t="shared" si="6"/>
        <v>5000.124687938398</v>
      </c>
      <c r="BE32" s="218">
        <f t="shared" si="7"/>
        <v>3560.0295793725991</v>
      </c>
      <c r="BF32" s="387">
        <f t="shared" si="8"/>
        <v>5183.2041310104614</v>
      </c>
      <c r="CK32" s="178"/>
      <c r="CL32" s="178"/>
      <c r="CM32" s="178"/>
      <c r="CN32" s="178"/>
      <c r="CO32" s="178"/>
      <c r="CP32" s="178"/>
      <c r="CQ32" s="178"/>
      <c r="CR32" s="178"/>
      <c r="CZ32" s="178"/>
      <c r="DA32" s="178"/>
      <c r="DB32" s="178"/>
      <c r="DC32" s="178"/>
      <c r="DD32" s="178"/>
      <c r="DE32" s="178"/>
      <c r="DF32" s="178"/>
      <c r="DG32" s="178"/>
      <c r="DH32" s="178"/>
      <c r="DI32" s="178"/>
      <c r="DJ32" s="178"/>
      <c r="DK32" s="178"/>
      <c r="DL32" s="178"/>
      <c r="DM32" s="178"/>
      <c r="DN32" s="176"/>
      <c r="DO32" s="176"/>
      <c r="DP32" s="176"/>
      <c r="DQ32" s="176"/>
      <c r="DR32" s="176"/>
      <c r="DS32" s="176"/>
      <c r="DT32" s="176"/>
      <c r="DU32" s="176"/>
      <c r="DV32" s="176"/>
      <c r="DW32" s="178"/>
      <c r="DX32" s="178"/>
      <c r="DY32" s="178"/>
      <c r="DZ32" s="177"/>
      <c r="EA32" s="177"/>
      <c r="EB32" s="177"/>
      <c r="EC32" s="177"/>
      <c r="ED32" s="177"/>
      <c r="EE32" s="177"/>
      <c r="EF32" s="177"/>
      <c r="EG32" s="177"/>
      <c r="EH32" s="177"/>
      <c r="EI32" s="177"/>
      <c r="EJ32" s="177"/>
      <c r="EK32" s="177"/>
      <c r="EL32" s="177"/>
      <c r="EM32" s="177"/>
      <c r="EN32" s="177"/>
      <c r="EO32" s="177"/>
      <c r="EP32" s="177"/>
      <c r="EQ32" s="177"/>
      <c r="ER32" s="177"/>
      <c r="ES32" s="177"/>
      <c r="ET32" s="177"/>
      <c r="EU32" s="177"/>
      <c r="EV32" s="177"/>
      <c r="EW32" s="177"/>
      <c r="EX32" s="177"/>
      <c r="EY32" s="177"/>
      <c r="EZ32" s="177"/>
      <c r="FA32" s="177"/>
      <c r="FB32" s="177"/>
      <c r="FC32" s="177"/>
      <c r="FD32" s="177"/>
      <c r="FE32" s="177"/>
      <c r="FF32" s="177"/>
      <c r="FG32" s="177"/>
      <c r="FH32" s="178"/>
      <c r="FI32" s="178"/>
      <c r="FJ32" s="178"/>
      <c r="FK32" s="178"/>
      <c r="FL32" s="178"/>
      <c r="FM32" s="178"/>
      <c r="FN32" s="178"/>
    </row>
    <row r="33" spans="1:170" s="174" customFormat="1" ht="36.6" customHeight="1">
      <c r="A33" s="240">
        <v>8433</v>
      </c>
      <c r="B33" s="217" t="str">
        <f>IF('1'!$A$1=1,D33,F33)</f>
        <v>harvesting or threshing machinery, including straw or fodder balers</v>
      </c>
      <c r="C33" s="355">
        <v>8433</v>
      </c>
      <c r="D33" s="353" t="s">
        <v>195</v>
      </c>
      <c r="E33" s="356">
        <v>8433</v>
      </c>
      <c r="F33" s="444" t="s">
        <v>212</v>
      </c>
      <c r="G33" s="249">
        <v>219.86901781914361</v>
      </c>
      <c r="H33" s="251">
        <v>967.24186965813794</v>
      </c>
      <c r="I33" s="251">
        <v>1364.5637472738329</v>
      </c>
      <c r="J33" s="251">
        <v>384.14250789844999</v>
      </c>
      <c r="K33" s="251">
        <v>801.78266637635693</v>
      </c>
      <c r="L33" s="251">
        <v>3433.114642457535</v>
      </c>
      <c r="M33" s="251">
        <v>2401.2287676021551</v>
      </c>
      <c r="N33" s="251">
        <v>1083.3253501271279</v>
      </c>
      <c r="O33" s="218">
        <v>1311.7956706511059</v>
      </c>
      <c r="P33" s="218">
        <v>4730.3091491456698</v>
      </c>
      <c r="Q33" s="218">
        <v>2970.3237829720238</v>
      </c>
      <c r="R33" s="218">
        <v>894.75080570366799</v>
      </c>
      <c r="S33" s="218">
        <v>773.09652586492302</v>
      </c>
      <c r="T33" s="218">
        <v>3128.1838119621839</v>
      </c>
      <c r="U33" s="218">
        <v>2337.0962457661431</v>
      </c>
      <c r="V33" s="218">
        <v>713.70944818828298</v>
      </c>
      <c r="W33" s="218">
        <v>634.77097931185108</v>
      </c>
      <c r="X33" s="218">
        <v>2813.1856641441877</v>
      </c>
      <c r="Y33" s="218">
        <v>1960.2983263816041</v>
      </c>
      <c r="Z33" s="218">
        <v>528.6770487825562</v>
      </c>
      <c r="AA33" s="218">
        <v>725.45262435065888</v>
      </c>
      <c r="AB33" s="218">
        <v>2160.8531364238679</v>
      </c>
      <c r="AC33" s="218">
        <v>1944.1633929975198</v>
      </c>
      <c r="AD33" s="218">
        <v>1134.0546632611849</v>
      </c>
      <c r="AE33" s="218">
        <v>1056.824139416276</v>
      </c>
      <c r="AF33" s="218">
        <v>3708.3593236097504</v>
      </c>
      <c r="AG33" s="218">
        <v>3716.0652107439378</v>
      </c>
      <c r="AH33" s="218">
        <v>1494.6993021315602</v>
      </c>
      <c r="AI33" s="218">
        <v>1880.7916320057002</v>
      </c>
      <c r="AJ33" s="218">
        <v>1684.419039608372</v>
      </c>
      <c r="AK33" s="218">
        <v>2000.9618030715071</v>
      </c>
      <c r="AL33" s="218">
        <v>925.83914718389599</v>
      </c>
      <c r="AM33" s="218">
        <v>1137.6140178371541</v>
      </c>
      <c r="AN33" s="218">
        <v>2901.804397771728</v>
      </c>
      <c r="AO33" s="218">
        <v>2240.362723171188</v>
      </c>
      <c r="AP33" s="218">
        <v>704.71492773772866</v>
      </c>
      <c r="AQ33" s="218">
        <v>769.98762433065303</v>
      </c>
      <c r="AR33" s="218">
        <v>3567.5010662290069</v>
      </c>
      <c r="AS33" s="218">
        <v>3068.738059566012</v>
      </c>
      <c r="AT33" s="218">
        <v>1772.4666977202842</v>
      </c>
      <c r="AU33" s="227">
        <f t="shared" si="0"/>
        <v>6984.4960665177987</v>
      </c>
      <c r="AV33" s="227">
        <f t="shared" si="1"/>
        <v>9178.6934478459552</v>
      </c>
      <c r="AW33" s="227"/>
      <c r="AX33" s="227">
        <f t="shared" si="2"/>
        <v>2935.8171426495642</v>
      </c>
      <c r="AY33" s="227">
        <f t="shared" si="3"/>
        <v>7719.4514265631751</v>
      </c>
      <c r="AZ33" s="227">
        <f t="shared" si="4"/>
        <v>9907.1794084724679</v>
      </c>
      <c r="BA33" s="227">
        <f t="shared" si="5"/>
        <v>6952.0860317815332</v>
      </c>
      <c r="BB33" s="218">
        <f t="shared" si="9"/>
        <v>5936.9320186201985</v>
      </c>
      <c r="BC33" s="218">
        <f t="shared" si="10"/>
        <v>5964.5238170332314</v>
      </c>
      <c r="BD33" s="218">
        <f t="shared" si="6"/>
        <v>9975.947975901523</v>
      </c>
      <c r="BE33" s="218">
        <f t="shared" si="7"/>
        <v>6492.0116218694757</v>
      </c>
      <c r="BF33" s="387">
        <f t="shared" si="8"/>
        <v>6984.4960665177987</v>
      </c>
      <c r="CK33" s="178"/>
      <c r="CL33" s="178"/>
      <c r="CM33" s="178"/>
      <c r="CN33" s="178"/>
      <c r="CO33" s="178"/>
      <c r="CP33" s="178"/>
      <c r="CQ33" s="178"/>
      <c r="CR33" s="178"/>
      <c r="CZ33" s="178"/>
      <c r="DA33" s="178"/>
      <c r="DB33" s="178"/>
      <c r="DC33" s="178"/>
      <c r="DD33" s="178"/>
      <c r="DE33" s="178"/>
      <c r="DF33" s="178"/>
      <c r="DG33" s="178"/>
      <c r="DH33" s="178"/>
      <c r="DI33" s="178"/>
      <c r="DJ33" s="178"/>
      <c r="DK33" s="178"/>
      <c r="DL33" s="178"/>
      <c r="DM33" s="178"/>
      <c r="DN33" s="176"/>
      <c r="DO33" s="176"/>
      <c r="DP33" s="176"/>
      <c r="DQ33" s="176"/>
      <c r="DR33" s="176"/>
      <c r="DS33" s="176"/>
      <c r="DT33" s="176"/>
      <c r="DU33" s="176"/>
      <c r="DV33" s="176"/>
      <c r="DW33" s="178"/>
      <c r="DX33" s="178"/>
      <c r="DY33" s="178"/>
      <c r="DZ33" s="177"/>
      <c r="EA33" s="177" t="s">
        <v>68</v>
      </c>
      <c r="EB33" s="177"/>
      <c r="EC33" s="177" t="s">
        <v>151</v>
      </c>
      <c r="ED33" s="177"/>
      <c r="EE33" s="177"/>
      <c r="EF33" s="177"/>
      <c r="EG33" s="177"/>
      <c r="EH33" s="177"/>
      <c r="EI33" s="177"/>
      <c r="EJ33" s="177"/>
      <c r="EK33" s="177"/>
      <c r="EL33" s="177"/>
      <c r="EM33" s="177"/>
      <c r="EN33" s="177"/>
      <c r="EO33" s="177"/>
      <c r="EP33" s="177"/>
      <c r="EQ33" s="177"/>
      <c r="ER33" s="177"/>
      <c r="ES33" s="177"/>
      <c r="ET33" s="177"/>
      <c r="EU33" s="177"/>
      <c r="EV33" s="177"/>
      <c r="EW33" s="177"/>
      <c r="EX33" s="177"/>
      <c r="EY33" s="177"/>
      <c r="EZ33" s="177"/>
      <c r="FA33" s="177"/>
      <c r="FB33" s="177"/>
      <c r="FC33" s="177"/>
      <c r="FD33" s="177"/>
      <c r="FE33" s="177"/>
      <c r="FF33" s="177"/>
      <c r="FG33" s="177"/>
      <c r="FH33" s="178"/>
      <c r="FI33" s="178"/>
      <c r="FJ33" s="178"/>
      <c r="FK33" s="178"/>
      <c r="FL33" s="178"/>
      <c r="FM33" s="178"/>
      <c r="FN33" s="178"/>
    </row>
    <row r="34" spans="1:170" s="174" customFormat="1" ht="25.2" customHeight="1">
      <c r="A34" s="269">
        <v>85</v>
      </c>
      <c r="B34" s="152" t="str">
        <f>IF('1'!A1=1,D34,F34)</f>
        <v>electric machines and equipment</v>
      </c>
      <c r="C34" s="348">
        <v>85</v>
      </c>
      <c r="D34" s="353" t="s">
        <v>60</v>
      </c>
      <c r="E34" s="349">
        <v>85</v>
      </c>
      <c r="F34" s="444" t="s">
        <v>149</v>
      </c>
      <c r="G34" s="249">
        <v>2138.4669521065721</v>
      </c>
      <c r="H34" s="251">
        <v>1975.0464629567841</v>
      </c>
      <c r="I34" s="251">
        <v>2565.5613528233607</v>
      </c>
      <c r="J34" s="251">
        <v>2951.0546907474127</v>
      </c>
      <c r="K34" s="251">
        <v>2412.1521226678151</v>
      </c>
      <c r="L34" s="251">
        <v>2767.4257170691217</v>
      </c>
      <c r="M34" s="251">
        <v>3417.0735829869341</v>
      </c>
      <c r="N34" s="251">
        <v>4234.83238941544</v>
      </c>
      <c r="O34" s="251">
        <v>3183.7960688584972</v>
      </c>
      <c r="P34" s="251">
        <v>4000.0809704106518</v>
      </c>
      <c r="Q34" s="251">
        <v>5599.8856470698402</v>
      </c>
      <c r="R34" s="251">
        <v>6001.4599342725396</v>
      </c>
      <c r="S34" s="251">
        <v>4442.8423761303202</v>
      </c>
      <c r="T34" s="251">
        <v>4810.0460989700896</v>
      </c>
      <c r="U34" s="251">
        <v>7580.59167590175</v>
      </c>
      <c r="V34" s="251">
        <v>9821.0791743061818</v>
      </c>
      <c r="W34" s="218">
        <v>6317.5885397332495</v>
      </c>
      <c r="X34" s="218">
        <v>7279.17559940926</v>
      </c>
      <c r="Y34" s="218">
        <v>10542.05281496645</v>
      </c>
      <c r="Z34" s="218">
        <v>10196.647263027329</v>
      </c>
      <c r="AA34" s="218">
        <v>7937.1769785125707</v>
      </c>
      <c r="AB34" s="218">
        <v>5670.3887531986102</v>
      </c>
      <c r="AC34" s="218">
        <v>9327.96220140072</v>
      </c>
      <c r="AD34" s="218">
        <v>11260.586633624271</v>
      </c>
      <c r="AE34" s="218">
        <v>7260.3668020487694</v>
      </c>
      <c r="AF34" s="218">
        <v>7706.5700573185895</v>
      </c>
      <c r="AG34" s="218">
        <v>8237.8201688265508</v>
      </c>
      <c r="AH34" s="218">
        <v>11219.5858291449</v>
      </c>
      <c r="AI34" s="218">
        <v>6988.3818720434665</v>
      </c>
      <c r="AJ34" s="218">
        <v>3521.6740478138281</v>
      </c>
      <c r="AK34" s="218">
        <v>6564.4750622633201</v>
      </c>
      <c r="AL34" s="218">
        <v>13031.88858557799</v>
      </c>
      <c r="AM34" s="218">
        <v>10931.89173072156</v>
      </c>
      <c r="AN34" s="218">
        <v>9050.2993195741401</v>
      </c>
      <c r="AO34" s="218">
        <v>8791.9749022701508</v>
      </c>
      <c r="AP34" s="218">
        <v>12319.3068430965</v>
      </c>
      <c r="AQ34" s="218">
        <v>11489.681497560839</v>
      </c>
      <c r="AR34" s="218">
        <v>11606.874944503781</v>
      </c>
      <c r="AS34" s="218">
        <v>15204.25714226198</v>
      </c>
      <c r="AT34" s="218">
        <v>25720.134085636972</v>
      </c>
      <c r="AU34" s="227">
        <f t="shared" si="0"/>
        <v>41093.472795662354</v>
      </c>
      <c r="AV34" s="227">
        <f t="shared" si="1"/>
        <v>64020.947669963571</v>
      </c>
      <c r="AW34" s="227"/>
      <c r="AX34" s="227">
        <f t="shared" si="2"/>
        <v>9630.1294586341301</v>
      </c>
      <c r="AY34" s="227">
        <f t="shared" si="3"/>
        <v>12831.483812139311</v>
      </c>
      <c r="AZ34" s="227">
        <f t="shared" si="4"/>
        <v>18785.22262061153</v>
      </c>
      <c r="BA34" s="227">
        <f t="shared" si="5"/>
        <v>26654.559325308343</v>
      </c>
      <c r="BB34" s="218">
        <f t="shared" si="9"/>
        <v>34335.464217136287</v>
      </c>
      <c r="BC34" s="218">
        <f t="shared" si="10"/>
        <v>34196.114566736171</v>
      </c>
      <c r="BD34" s="218">
        <f t="shared" si="6"/>
        <v>34424.342857338808</v>
      </c>
      <c r="BE34" s="218">
        <f t="shared" si="7"/>
        <v>30106.419567698606</v>
      </c>
      <c r="BF34" s="387">
        <f t="shared" si="8"/>
        <v>41093.472795662354</v>
      </c>
      <c r="CK34" s="178"/>
      <c r="CL34" s="178"/>
      <c r="CM34" s="178"/>
      <c r="CN34" s="178"/>
      <c r="CO34" s="178"/>
      <c r="CP34" s="178"/>
      <c r="CQ34" s="178"/>
      <c r="CR34" s="178"/>
      <c r="CZ34" s="178"/>
      <c r="DA34" s="178"/>
      <c r="DB34" s="178"/>
      <c r="DC34" s="178"/>
      <c r="DD34" s="178"/>
      <c r="DE34" s="178"/>
      <c r="DF34" s="178"/>
      <c r="DG34" s="178"/>
      <c r="DH34" s="178"/>
      <c r="DI34" s="178"/>
      <c r="DJ34" s="178"/>
      <c r="DK34" s="178"/>
      <c r="DL34" s="178"/>
      <c r="DM34" s="178"/>
      <c r="DN34" s="176"/>
      <c r="DO34" s="176"/>
      <c r="DP34" s="176"/>
      <c r="DQ34" s="176"/>
      <c r="DR34" s="176"/>
      <c r="DS34" s="176"/>
      <c r="DT34" s="176"/>
      <c r="DU34" s="176"/>
      <c r="DV34" s="176"/>
      <c r="DW34" s="178"/>
      <c r="DX34" s="178"/>
      <c r="DY34" s="178"/>
      <c r="DZ34" s="177"/>
      <c r="EA34" s="177"/>
      <c r="EB34" s="177"/>
      <c r="EC34" s="177"/>
      <c r="ED34" s="177"/>
      <c r="EE34" s="177"/>
      <c r="EF34" s="177"/>
      <c r="EG34" s="177"/>
      <c r="EH34" s="177"/>
      <c r="EI34" s="177"/>
      <c r="EJ34" s="177"/>
      <c r="EK34" s="177"/>
      <c r="EL34" s="177"/>
      <c r="EM34" s="177"/>
      <c r="EN34" s="177"/>
      <c r="EO34" s="177"/>
      <c r="EP34" s="177"/>
      <c r="EQ34" s="177"/>
      <c r="ER34" s="177"/>
      <c r="ES34" s="177"/>
      <c r="ET34" s="177"/>
      <c r="EU34" s="177"/>
      <c r="EV34" s="177"/>
      <c r="EW34" s="177"/>
      <c r="EX34" s="177"/>
      <c r="EY34" s="177"/>
      <c r="EZ34" s="177"/>
      <c r="FA34" s="177"/>
      <c r="FB34" s="177"/>
      <c r="FC34" s="177"/>
      <c r="FD34" s="177"/>
      <c r="FE34" s="177"/>
      <c r="FF34" s="177"/>
      <c r="FG34" s="177"/>
      <c r="FH34" s="178"/>
      <c r="FI34" s="178"/>
      <c r="FJ34" s="178"/>
      <c r="FK34" s="178"/>
      <c r="FL34" s="178"/>
      <c r="FM34" s="178"/>
      <c r="FN34" s="178"/>
    </row>
    <row r="35" spans="1:170" s="174" customFormat="1" ht="25.2" customHeight="1">
      <c r="A35" s="240">
        <v>8502</v>
      </c>
      <c r="B35" s="217" t="str">
        <f>IF('1'!$A$1=1,D35,F35)</f>
        <v>electric generating sets and rotary converters</v>
      </c>
      <c r="C35" s="355">
        <v>8502</v>
      </c>
      <c r="D35" s="354" t="s">
        <v>196</v>
      </c>
      <c r="E35" s="356">
        <v>8502</v>
      </c>
      <c r="F35" s="444" t="s">
        <v>213</v>
      </c>
      <c r="G35" s="249">
        <v>51.91053780102586</v>
      </c>
      <c r="H35" s="251">
        <v>22.032875686091081</v>
      </c>
      <c r="I35" s="251">
        <v>27.733578421916619</v>
      </c>
      <c r="J35" s="251">
        <v>71.350745973344004</v>
      </c>
      <c r="K35" s="251">
        <v>61.93734874664294</v>
      </c>
      <c r="L35" s="251">
        <v>46.563711973562292</v>
      </c>
      <c r="M35" s="251">
        <v>216.44183545026027</v>
      </c>
      <c r="N35" s="251">
        <v>73.739268269771401</v>
      </c>
      <c r="O35" s="251">
        <v>41.324471731871505</v>
      </c>
      <c r="P35" s="251">
        <v>710.70903666452011</v>
      </c>
      <c r="Q35" s="251">
        <v>1090.4171206866254</v>
      </c>
      <c r="R35" s="251">
        <v>217.94716532800459</v>
      </c>
      <c r="S35" s="251">
        <v>67.550014823269692</v>
      </c>
      <c r="T35" s="251">
        <v>186.97422576334679</v>
      </c>
      <c r="U35" s="251">
        <v>1415.8862197590299</v>
      </c>
      <c r="V35" s="251">
        <v>2784.0287431862389</v>
      </c>
      <c r="W35" s="218">
        <v>559.9251201542088</v>
      </c>
      <c r="X35" s="218">
        <v>1296.994511858439</v>
      </c>
      <c r="Y35" s="218">
        <v>2782.5631532131747</v>
      </c>
      <c r="Z35" s="218">
        <v>2142.7383595451297</v>
      </c>
      <c r="AA35" s="218">
        <v>2608.084703872581</v>
      </c>
      <c r="AB35" s="218">
        <v>472.26851431879595</v>
      </c>
      <c r="AC35" s="218">
        <v>1771.0558801317188</v>
      </c>
      <c r="AD35" s="218">
        <v>1051.436679158071</v>
      </c>
      <c r="AE35" s="218">
        <v>506.10051355047904</v>
      </c>
      <c r="AF35" s="218">
        <v>222.75337181754091</v>
      </c>
      <c r="AG35" s="218">
        <v>194.07791333947711</v>
      </c>
      <c r="AH35" s="218">
        <v>1576.668136837468</v>
      </c>
      <c r="AI35" s="218">
        <v>1925.5256574421642</v>
      </c>
      <c r="AJ35" s="218">
        <v>85.402702671252001</v>
      </c>
      <c r="AK35" s="218">
        <v>202.87384219342761</v>
      </c>
      <c r="AL35" s="218">
        <v>3905.7491820426239</v>
      </c>
      <c r="AM35" s="218">
        <v>3101.8308966098302</v>
      </c>
      <c r="AN35" s="218">
        <v>813.77174919001197</v>
      </c>
      <c r="AO35" s="218">
        <v>295.339222972958</v>
      </c>
      <c r="AP35" s="218">
        <v>932.78416130420999</v>
      </c>
      <c r="AQ35" s="218">
        <v>1179.886272701327</v>
      </c>
      <c r="AR35" s="218">
        <v>829.602837283692</v>
      </c>
      <c r="AS35" s="218">
        <v>2884.337907702451</v>
      </c>
      <c r="AT35" s="218">
        <v>10442.057937656911</v>
      </c>
      <c r="AU35" s="227">
        <f t="shared" si="0"/>
        <v>5143.7260300770104</v>
      </c>
      <c r="AV35" s="227">
        <f t="shared" si="1"/>
        <v>15335.884955344382</v>
      </c>
      <c r="AW35" s="227"/>
      <c r="AX35" s="227">
        <f t="shared" si="2"/>
        <v>173.02773788237755</v>
      </c>
      <c r="AY35" s="227">
        <f t="shared" si="3"/>
        <v>398.68216444023687</v>
      </c>
      <c r="AZ35" s="227">
        <f t="shared" si="4"/>
        <v>2060.3977944110216</v>
      </c>
      <c r="BA35" s="227">
        <f t="shared" si="5"/>
        <v>4454.4392035318851</v>
      </c>
      <c r="BB35" s="218">
        <f t="shared" si="9"/>
        <v>6782.2211447709524</v>
      </c>
      <c r="BC35" s="218">
        <f t="shared" si="10"/>
        <v>5902.8457774811668</v>
      </c>
      <c r="BD35" s="218">
        <f t="shared" si="6"/>
        <v>2499.5999355449649</v>
      </c>
      <c r="BE35" s="218">
        <f t="shared" si="7"/>
        <v>6119.5513843494682</v>
      </c>
      <c r="BF35" s="387">
        <f t="shared" si="8"/>
        <v>5143.7260300770104</v>
      </c>
      <c r="CK35" s="178"/>
      <c r="CL35" s="178"/>
      <c r="CM35" s="178"/>
      <c r="CN35" s="178"/>
      <c r="CO35" s="178"/>
      <c r="CP35" s="178"/>
      <c r="CQ35" s="178"/>
      <c r="CR35" s="178"/>
      <c r="CZ35" s="178"/>
      <c r="DA35" s="178"/>
      <c r="DB35" s="178"/>
      <c r="DC35" s="178"/>
      <c r="DD35" s="178"/>
      <c r="DE35" s="178"/>
      <c r="DF35" s="178"/>
      <c r="DG35" s="178"/>
      <c r="DH35" s="178"/>
      <c r="DI35" s="178"/>
      <c r="DJ35" s="178"/>
      <c r="DK35" s="178"/>
      <c r="DL35" s="178"/>
      <c r="DM35" s="178"/>
      <c r="DN35" s="176"/>
      <c r="DO35" s="176"/>
      <c r="DP35" s="176"/>
      <c r="DQ35" s="176"/>
      <c r="DR35" s="176"/>
      <c r="DS35" s="176"/>
      <c r="DT35" s="176"/>
      <c r="DU35" s="176"/>
      <c r="DV35" s="176"/>
      <c r="DW35" s="178"/>
      <c r="DX35" s="178"/>
      <c r="DY35" s="178"/>
      <c r="DZ35" s="177"/>
      <c r="EA35" s="177" t="s">
        <v>220</v>
      </c>
      <c r="EB35" s="177"/>
      <c r="EC35" s="177" t="s">
        <v>223</v>
      </c>
      <c r="ED35" s="177"/>
      <c r="EE35" s="177"/>
      <c r="EF35" s="177"/>
      <c r="EG35" s="177"/>
      <c r="EH35" s="177"/>
      <c r="EI35" s="177"/>
      <c r="EJ35" s="177"/>
      <c r="EK35" s="177"/>
      <c r="EL35" s="177"/>
      <c r="EM35" s="177"/>
      <c r="EN35" s="177"/>
      <c r="EO35" s="177"/>
      <c r="EP35" s="177"/>
      <c r="EQ35" s="177"/>
      <c r="ER35" s="177"/>
      <c r="ES35" s="177"/>
      <c r="ET35" s="177"/>
      <c r="EU35" s="177"/>
      <c r="EV35" s="177"/>
      <c r="EW35" s="177"/>
      <c r="EX35" s="177"/>
      <c r="EY35" s="177"/>
      <c r="EZ35" s="177"/>
      <c r="FA35" s="177"/>
      <c r="FB35" s="177"/>
      <c r="FC35" s="177"/>
      <c r="FD35" s="177"/>
      <c r="FE35" s="177"/>
      <c r="FF35" s="177"/>
      <c r="FG35" s="177"/>
      <c r="FH35" s="178"/>
      <c r="FI35" s="178"/>
      <c r="FJ35" s="178"/>
      <c r="FK35" s="178"/>
      <c r="FL35" s="178"/>
      <c r="FM35" s="178"/>
      <c r="FN35" s="178"/>
    </row>
    <row r="36" spans="1:170" s="174" customFormat="1" ht="25.2" customHeight="1">
      <c r="A36" s="240">
        <v>8528</v>
      </c>
      <c r="B36" s="217" t="str">
        <f>IF('1'!$A$1=1,D36,F36)</f>
        <v>monitors and projectors</v>
      </c>
      <c r="C36" s="355">
        <v>8528</v>
      </c>
      <c r="D36" s="354" t="s">
        <v>197</v>
      </c>
      <c r="E36" s="356">
        <v>8528</v>
      </c>
      <c r="F36" s="444" t="s">
        <v>215</v>
      </c>
      <c r="G36" s="249">
        <v>37.577970714992517</v>
      </c>
      <c r="H36" s="251">
        <v>20.92213686019933</v>
      </c>
      <c r="I36" s="251">
        <v>32.626018522088884</v>
      </c>
      <c r="J36" s="251">
        <v>132.38060701776669</v>
      </c>
      <c r="K36" s="251">
        <v>43.823366202540285</v>
      </c>
      <c r="L36" s="251">
        <v>34.173908663980853</v>
      </c>
      <c r="M36" s="251">
        <v>67.009629123990237</v>
      </c>
      <c r="N36" s="251">
        <v>102.5655072875519</v>
      </c>
      <c r="O36" s="251">
        <v>32.641307074987019</v>
      </c>
      <c r="P36" s="251">
        <v>38.576171790992802</v>
      </c>
      <c r="Q36" s="251">
        <v>63.787801949274801</v>
      </c>
      <c r="R36" s="251">
        <v>182.01958381304482</v>
      </c>
      <c r="S36" s="251">
        <v>49.394429384635998</v>
      </c>
      <c r="T36" s="251">
        <v>43.53992870398681</v>
      </c>
      <c r="U36" s="251">
        <v>60.188601885298709</v>
      </c>
      <c r="V36" s="251">
        <v>102.20954742657011</v>
      </c>
      <c r="W36" s="218">
        <v>38.600715472030402</v>
      </c>
      <c r="X36" s="218">
        <v>37.888606872463598</v>
      </c>
      <c r="Y36" s="218">
        <v>412.43367378268954</v>
      </c>
      <c r="Z36" s="218">
        <v>987.27631083282699</v>
      </c>
      <c r="AA36" s="218">
        <v>454.63377407807411</v>
      </c>
      <c r="AB36" s="218">
        <v>745.19732888301098</v>
      </c>
      <c r="AC36" s="218">
        <v>951.78597415326101</v>
      </c>
      <c r="AD36" s="218">
        <v>1774.6944764487362</v>
      </c>
      <c r="AE36" s="218">
        <v>876.91651453654504</v>
      </c>
      <c r="AF36" s="218">
        <v>627.38129134348696</v>
      </c>
      <c r="AG36" s="218">
        <v>724.92507525867495</v>
      </c>
      <c r="AH36" s="218">
        <v>1499.9516377555979</v>
      </c>
      <c r="AI36" s="218">
        <v>563.51762851883097</v>
      </c>
      <c r="AJ36" s="218">
        <v>76.845757345165993</v>
      </c>
      <c r="AK36" s="218">
        <v>469.73407321329898</v>
      </c>
      <c r="AL36" s="218">
        <v>771.31487431507003</v>
      </c>
      <c r="AM36" s="218">
        <v>401.723588456458</v>
      </c>
      <c r="AN36" s="218">
        <v>522.82161428798008</v>
      </c>
      <c r="AO36" s="218">
        <v>574.20735572890999</v>
      </c>
      <c r="AP36" s="218">
        <v>1155.0846209612919</v>
      </c>
      <c r="AQ36" s="218">
        <v>469.79061532954199</v>
      </c>
      <c r="AR36" s="218">
        <v>524.68441858849201</v>
      </c>
      <c r="AS36" s="218">
        <v>688.89678072992592</v>
      </c>
      <c r="AT36" s="218">
        <v>1210.5079608353781</v>
      </c>
      <c r="AU36" s="227">
        <f t="shared" si="0"/>
        <v>2653.8371794346399</v>
      </c>
      <c r="AV36" s="227">
        <f t="shared" si="1"/>
        <v>2893.8797754833381</v>
      </c>
      <c r="AW36" s="227"/>
      <c r="AX36" s="227">
        <f t="shared" si="2"/>
        <v>223.50673311504744</v>
      </c>
      <c r="AY36" s="227">
        <f t="shared" si="3"/>
        <v>247.57241127806327</v>
      </c>
      <c r="AZ36" s="227">
        <f t="shared" si="4"/>
        <v>317.02486462829944</v>
      </c>
      <c r="BA36" s="227">
        <f t="shared" si="5"/>
        <v>255.33250740049164</v>
      </c>
      <c r="BB36" s="218">
        <f t="shared" si="9"/>
        <v>1476.1993069600105</v>
      </c>
      <c r="BC36" s="218">
        <f t="shared" si="10"/>
        <v>3926.3115535630823</v>
      </c>
      <c r="BD36" s="218">
        <f t="shared" si="6"/>
        <v>3729.1745188943046</v>
      </c>
      <c r="BE36" s="218">
        <f t="shared" si="7"/>
        <v>1881.412333392366</v>
      </c>
      <c r="BF36" s="387">
        <f t="shared" si="8"/>
        <v>2653.8371794346399</v>
      </c>
      <c r="CK36" s="178"/>
      <c r="CL36" s="178"/>
      <c r="CM36" s="178"/>
      <c r="CN36" s="178"/>
      <c r="CO36" s="178"/>
      <c r="CP36" s="178"/>
      <c r="CQ36" s="178"/>
      <c r="CR36" s="178"/>
      <c r="CZ36" s="178"/>
      <c r="DA36" s="178"/>
      <c r="DB36" s="178"/>
      <c r="DC36" s="178"/>
      <c r="DD36" s="178"/>
      <c r="DE36" s="178"/>
      <c r="DF36" s="178"/>
      <c r="DG36" s="178"/>
      <c r="DH36" s="178"/>
      <c r="DI36" s="178"/>
      <c r="DJ36" s="178"/>
      <c r="DK36" s="178"/>
      <c r="DL36" s="178"/>
      <c r="DM36" s="178"/>
      <c r="DN36" s="176"/>
      <c r="DO36" s="176"/>
      <c r="DP36" s="176"/>
      <c r="DQ36" s="176"/>
      <c r="DR36" s="176"/>
      <c r="DS36" s="176"/>
      <c r="DT36" s="176"/>
      <c r="DU36" s="176"/>
      <c r="DV36" s="176"/>
      <c r="DW36" s="178"/>
      <c r="DX36" s="178"/>
      <c r="DY36" s="178"/>
      <c r="DZ36" s="177"/>
      <c r="EA36" s="177"/>
      <c r="EB36" s="177"/>
      <c r="EC36" s="177"/>
      <c r="ED36" s="177"/>
      <c r="EE36" s="177"/>
      <c r="EF36" s="177"/>
      <c r="EG36" s="177"/>
      <c r="EH36" s="177"/>
      <c r="EI36" s="177"/>
      <c r="EJ36" s="177"/>
      <c r="EK36" s="177"/>
      <c r="EL36" s="177"/>
      <c r="EM36" s="177"/>
      <c r="EN36" s="177"/>
      <c r="EO36" s="177"/>
      <c r="EP36" s="177"/>
      <c r="EQ36" s="177"/>
      <c r="ER36" s="177"/>
      <c r="ES36" s="177"/>
      <c r="ET36" s="177"/>
      <c r="EU36" s="177"/>
      <c r="EV36" s="177"/>
      <c r="EW36" s="177"/>
      <c r="EX36" s="177"/>
      <c r="EY36" s="177"/>
      <c r="EZ36" s="177"/>
      <c r="FA36" s="177"/>
      <c r="FB36" s="177"/>
      <c r="FC36" s="177"/>
      <c r="FD36" s="177"/>
      <c r="FE36" s="177"/>
      <c r="FF36" s="177"/>
      <c r="FG36" s="177"/>
      <c r="FH36" s="178"/>
      <c r="FI36" s="178"/>
      <c r="FJ36" s="178"/>
      <c r="FK36" s="178"/>
      <c r="FL36" s="178"/>
      <c r="FM36" s="178"/>
      <c r="FN36" s="178"/>
    </row>
    <row r="37" spans="1:170" s="174" customFormat="1" ht="19.95" customHeight="1">
      <c r="A37" s="269">
        <v>87</v>
      </c>
      <c r="B37" s="152" t="str">
        <f>IF('1'!A1=1,D37,F37)</f>
        <v>surface transportation</v>
      </c>
      <c r="C37" s="348">
        <v>87</v>
      </c>
      <c r="D37" s="353" t="s">
        <v>55</v>
      </c>
      <c r="E37" s="349">
        <v>87</v>
      </c>
      <c r="F37" s="444" t="s">
        <v>150</v>
      </c>
      <c r="G37" s="249">
        <v>2834.312548584373</v>
      </c>
      <c r="H37" s="251">
        <v>3568.1774962390291</v>
      </c>
      <c r="I37" s="251">
        <v>4727.7392857070199</v>
      </c>
      <c r="J37" s="251">
        <v>5609.2849456559397</v>
      </c>
      <c r="K37" s="251">
        <v>7155.6229736058594</v>
      </c>
      <c r="L37" s="251">
        <v>7665.8939002132302</v>
      </c>
      <c r="M37" s="251">
        <v>8316.5861131308502</v>
      </c>
      <c r="N37" s="251">
        <v>11177.79713849381</v>
      </c>
      <c r="O37" s="251">
        <v>12223.624309953611</v>
      </c>
      <c r="P37" s="251">
        <v>13704.168535047462</v>
      </c>
      <c r="Q37" s="251">
        <v>13746.40600783204</v>
      </c>
      <c r="R37" s="251">
        <v>13795.394181915381</v>
      </c>
      <c r="S37" s="251">
        <v>12423.46208912829</v>
      </c>
      <c r="T37" s="251">
        <v>13366.520824903269</v>
      </c>
      <c r="U37" s="251">
        <v>14226.169520414551</v>
      </c>
      <c r="V37" s="251">
        <v>17506.913663406162</v>
      </c>
      <c r="W37" s="218">
        <v>24444.156574199391</v>
      </c>
      <c r="X37" s="218">
        <v>17265.603813275331</v>
      </c>
      <c r="Y37" s="218">
        <v>19331.61832819457</v>
      </c>
      <c r="Z37" s="218">
        <v>19991.594448549302</v>
      </c>
      <c r="AA37" s="218">
        <v>15257.31316832811</v>
      </c>
      <c r="AB37" s="218">
        <v>10359.47025526258</v>
      </c>
      <c r="AC37" s="218">
        <v>21207.88369947514</v>
      </c>
      <c r="AD37" s="218">
        <v>22168.81323971894</v>
      </c>
      <c r="AE37" s="218">
        <v>19739.657679572112</v>
      </c>
      <c r="AF37" s="218">
        <v>23848.37923579802</v>
      </c>
      <c r="AG37" s="218">
        <v>21955.644419020628</v>
      </c>
      <c r="AH37" s="218">
        <v>23377.51690923953</v>
      </c>
      <c r="AI37" s="218">
        <v>12276.668130601651</v>
      </c>
      <c r="AJ37" s="218">
        <v>32451.457327911223</v>
      </c>
      <c r="AK37" s="218">
        <v>23371.688105992042</v>
      </c>
      <c r="AL37" s="218">
        <v>26323.265022491512</v>
      </c>
      <c r="AM37" s="218">
        <v>27037.129428219268</v>
      </c>
      <c r="AN37" s="218">
        <v>33056.900437067605</v>
      </c>
      <c r="AO37" s="218">
        <v>34820.538313361103</v>
      </c>
      <c r="AP37" s="218">
        <v>39175.272170593802</v>
      </c>
      <c r="AQ37" s="218">
        <v>35637.4255768769</v>
      </c>
      <c r="AR37" s="218">
        <v>38266.2238485333</v>
      </c>
      <c r="AS37" s="218">
        <v>33171.692163993401</v>
      </c>
      <c r="AT37" s="218">
        <v>41664.7887353439</v>
      </c>
      <c r="AU37" s="227">
        <f t="shared" si="0"/>
        <v>134089.8403492418</v>
      </c>
      <c r="AV37" s="227">
        <f t="shared" si="1"/>
        <v>148740.1303247475</v>
      </c>
      <c r="AW37" s="227"/>
      <c r="AX37" s="227">
        <f t="shared" si="2"/>
        <v>16739.514276186361</v>
      </c>
      <c r="AY37" s="227">
        <f t="shared" si="3"/>
        <v>34315.900125443746</v>
      </c>
      <c r="AZ37" s="227">
        <f t="shared" si="4"/>
        <v>53469.593034748497</v>
      </c>
      <c r="BA37" s="227">
        <f t="shared" si="5"/>
        <v>57523.066097852265</v>
      </c>
      <c r="BB37" s="218">
        <f t="shared" si="9"/>
        <v>81032.973164218594</v>
      </c>
      <c r="BC37" s="218">
        <f t="shared" si="10"/>
        <v>68993.480362784772</v>
      </c>
      <c r="BD37" s="218">
        <f t="shared" si="6"/>
        <v>88921.198243630293</v>
      </c>
      <c r="BE37" s="218">
        <f t="shared" si="7"/>
        <v>94423.078586996431</v>
      </c>
      <c r="BF37" s="387">
        <f t="shared" si="8"/>
        <v>134089.8403492418</v>
      </c>
      <c r="CK37" s="178"/>
      <c r="CL37" s="178"/>
      <c r="CM37" s="178"/>
      <c r="CN37" s="178"/>
      <c r="CO37" s="178"/>
      <c r="CP37" s="178"/>
      <c r="CQ37" s="178"/>
      <c r="CR37" s="178"/>
      <c r="CZ37" s="178"/>
      <c r="DA37" s="178"/>
      <c r="DB37" s="178"/>
      <c r="DC37" s="178"/>
      <c r="DD37" s="178"/>
      <c r="DE37" s="178"/>
      <c r="DF37" s="178"/>
      <c r="DG37" s="178"/>
      <c r="DH37" s="178"/>
      <c r="DI37" s="178"/>
      <c r="DJ37" s="178"/>
      <c r="DK37" s="178"/>
      <c r="DL37" s="178"/>
      <c r="DM37" s="178"/>
      <c r="DN37" s="176"/>
      <c r="DO37" s="176"/>
      <c r="DP37" s="176"/>
      <c r="DQ37" s="176"/>
      <c r="DR37" s="176"/>
      <c r="DS37" s="176"/>
      <c r="DT37" s="176"/>
      <c r="DU37" s="176"/>
      <c r="DV37" s="176"/>
      <c r="DW37" s="178"/>
      <c r="DX37" s="178"/>
      <c r="DY37" s="178"/>
      <c r="DZ37" s="177"/>
      <c r="EA37" s="177"/>
      <c r="EB37" s="177"/>
      <c r="EC37" s="177"/>
      <c r="ED37" s="177"/>
      <c r="EE37" s="177"/>
      <c r="EF37" s="177"/>
      <c r="EG37" s="177"/>
      <c r="EH37" s="177"/>
      <c r="EI37" s="177"/>
      <c r="EJ37" s="177"/>
      <c r="EK37" s="177"/>
      <c r="EL37" s="177"/>
      <c r="EM37" s="177"/>
      <c r="EN37" s="177"/>
      <c r="EO37" s="177"/>
      <c r="EP37" s="177"/>
      <c r="EQ37" s="177"/>
      <c r="ER37" s="177"/>
      <c r="ES37" s="177"/>
      <c r="ET37" s="177"/>
      <c r="EU37" s="177"/>
      <c r="EV37" s="177"/>
      <c r="EW37" s="177"/>
      <c r="EX37" s="177"/>
      <c r="EY37" s="177"/>
      <c r="EZ37" s="177"/>
      <c r="FA37" s="177"/>
      <c r="FB37" s="177"/>
      <c r="FC37" s="177"/>
      <c r="FD37" s="177"/>
      <c r="FE37" s="177"/>
      <c r="FF37" s="177"/>
      <c r="FG37" s="177"/>
      <c r="FH37" s="178"/>
      <c r="FI37" s="178"/>
      <c r="FJ37" s="178"/>
      <c r="FK37" s="178"/>
      <c r="FL37" s="178"/>
      <c r="FM37" s="178"/>
      <c r="FN37" s="178"/>
    </row>
    <row r="38" spans="1:170" s="174" customFormat="1" ht="23.4" customHeight="1">
      <c r="A38" s="241">
        <v>8703</v>
      </c>
      <c r="B38" s="280" t="str">
        <f>IF('1'!$A$1=1,D38,F38)</f>
        <v>motor cars</v>
      </c>
      <c r="C38" s="357">
        <v>8703</v>
      </c>
      <c r="D38" s="435" t="s">
        <v>198</v>
      </c>
      <c r="E38" s="358">
        <v>8703</v>
      </c>
      <c r="F38" s="448" t="s">
        <v>214</v>
      </c>
      <c r="G38" s="449">
        <v>1434.2896160644391</v>
      </c>
      <c r="H38" s="253">
        <v>1774.165662912277</v>
      </c>
      <c r="I38" s="253">
        <v>2171.0589890135861</v>
      </c>
      <c r="J38" s="253">
        <v>2637.8151824327751</v>
      </c>
      <c r="K38" s="253">
        <v>3515.752528305225</v>
      </c>
      <c r="L38" s="253">
        <v>3834.0456089933896</v>
      </c>
      <c r="M38" s="253">
        <v>4041.8225772033402</v>
      </c>
      <c r="N38" s="253">
        <v>6345.6690959957195</v>
      </c>
      <c r="O38" s="253">
        <v>6316.3342746414892</v>
      </c>
      <c r="P38" s="253">
        <v>7284.5033432345099</v>
      </c>
      <c r="Q38" s="253">
        <v>7399.8487586136907</v>
      </c>
      <c r="R38" s="253">
        <v>7523.1508222430002</v>
      </c>
      <c r="S38" s="253">
        <v>5988.7889738467602</v>
      </c>
      <c r="T38" s="253">
        <v>6559.5826081708401</v>
      </c>
      <c r="U38" s="253">
        <v>7715.5368107509303</v>
      </c>
      <c r="V38" s="253">
        <v>10829.34618015838</v>
      </c>
      <c r="W38" s="220">
        <v>17909.22510005653</v>
      </c>
      <c r="X38" s="220">
        <v>9756.6077990393005</v>
      </c>
      <c r="Y38" s="220">
        <v>11805.30378148158</v>
      </c>
      <c r="Z38" s="220">
        <v>12326.58875808934</v>
      </c>
      <c r="AA38" s="220">
        <v>10018.070544284121</v>
      </c>
      <c r="AB38" s="220">
        <v>6125.24273195158</v>
      </c>
      <c r="AC38" s="220">
        <v>12916.20406608126</v>
      </c>
      <c r="AD38" s="220">
        <v>14087.430578666012</v>
      </c>
      <c r="AE38" s="220">
        <v>12073.79047491768</v>
      </c>
      <c r="AF38" s="220">
        <v>14130.808081410261</v>
      </c>
      <c r="AG38" s="220">
        <v>13694.108336810519</v>
      </c>
      <c r="AH38" s="220">
        <v>14267.74991295052</v>
      </c>
      <c r="AI38" s="220">
        <v>6750.7479863739272</v>
      </c>
      <c r="AJ38" s="220">
        <v>22740.273248517231</v>
      </c>
      <c r="AK38" s="220">
        <v>7887.8401347447207</v>
      </c>
      <c r="AL38" s="220">
        <v>8686.1894701164492</v>
      </c>
      <c r="AM38" s="220">
        <v>11251.921543998251</v>
      </c>
      <c r="AN38" s="220">
        <v>16685.13927280307</v>
      </c>
      <c r="AO38" s="220">
        <v>18766.50057236043</v>
      </c>
      <c r="AP38" s="220">
        <v>19882.707053801121</v>
      </c>
      <c r="AQ38" s="220">
        <v>18118.250651718321</v>
      </c>
      <c r="AR38" s="220">
        <v>18620.017701862867</v>
      </c>
      <c r="AS38" s="220">
        <v>17814.285031360349</v>
      </c>
      <c r="AT38" s="220">
        <v>21129.585517213211</v>
      </c>
      <c r="AU38" s="284">
        <f t="shared" si="0"/>
        <v>66586.268442962872</v>
      </c>
      <c r="AV38" s="284">
        <f t="shared" si="1"/>
        <v>75682.138902154751</v>
      </c>
      <c r="AW38" s="227"/>
      <c r="AX38" s="284">
        <f t="shared" si="2"/>
        <v>8017.3294504230771</v>
      </c>
      <c r="AY38" s="284">
        <f t="shared" si="3"/>
        <v>17737.289810497674</v>
      </c>
      <c r="AZ38" s="284">
        <f t="shared" si="4"/>
        <v>28523.83719873269</v>
      </c>
      <c r="BA38" s="284">
        <f t="shared" si="5"/>
        <v>31093.254572926911</v>
      </c>
      <c r="BB38" s="220">
        <f t="shared" si="9"/>
        <v>51797.725438666756</v>
      </c>
      <c r="BC38" s="220">
        <f t="shared" si="10"/>
        <v>43146.947920982973</v>
      </c>
      <c r="BD38" s="220">
        <f t="shared" si="6"/>
        <v>54166.456806088972</v>
      </c>
      <c r="BE38" s="220">
        <f t="shared" si="7"/>
        <v>46065.05083975233</v>
      </c>
      <c r="BF38" s="388">
        <f t="shared" si="8"/>
        <v>66586.268442962872</v>
      </c>
      <c r="CK38" s="178"/>
      <c r="CL38" s="178"/>
      <c r="CM38" s="178"/>
      <c r="CN38" s="178"/>
      <c r="CO38" s="178"/>
      <c r="CP38" s="178"/>
      <c r="CQ38" s="178"/>
      <c r="CR38" s="178"/>
      <c r="CZ38" s="178"/>
      <c r="DA38" s="178"/>
      <c r="DB38" s="178"/>
      <c r="DC38" s="178"/>
      <c r="DD38" s="178"/>
      <c r="DE38" s="178"/>
      <c r="DF38" s="178"/>
      <c r="DG38" s="178"/>
      <c r="DH38" s="178"/>
      <c r="DI38" s="178"/>
      <c r="DJ38" s="178"/>
      <c r="DK38" s="178"/>
      <c r="DL38" s="178"/>
      <c r="DM38" s="178"/>
      <c r="DN38" s="176"/>
      <c r="DO38" s="176"/>
      <c r="DP38" s="176"/>
      <c r="DQ38" s="176"/>
      <c r="DR38" s="176"/>
      <c r="DS38" s="176"/>
      <c r="DT38" s="176"/>
      <c r="DU38" s="176"/>
      <c r="DV38" s="176"/>
      <c r="DW38" s="178"/>
      <c r="DX38" s="178"/>
      <c r="DY38" s="178"/>
      <c r="DZ38" s="177"/>
      <c r="EA38" s="177"/>
      <c r="EB38" s="177"/>
      <c r="EC38" s="177"/>
      <c r="ED38" s="177"/>
      <c r="EE38" s="177"/>
      <c r="EF38" s="177"/>
      <c r="EG38" s="177"/>
      <c r="EH38" s="177"/>
      <c r="EI38" s="177"/>
      <c r="EJ38" s="177"/>
      <c r="EK38" s="177"/>
      <c r="EL38" s="177"/>
      <c r="EM38" s="177"/>
      <c r="EN38" s="177"/>
      <c r="EO38" s="177"/>
      <c r="EP38" s="177"/>
      <c r="EQ38" s="177"/>
      <c r="ER38" s="177"/>
      <c r="ES38" s="177"/>
      <c r="ET38" s="177"/>
      <c r="EU38" s="177"/>
      <c r="EV38" s="177"/>
      <c r="EW38" s="177"/>
      <c r="EX38" s="177"/>
      <c r="EY38" s="177"/>
      <c r="EZ38" s="177"/>
      <c r="FA38" s="177"/>
      <c r="FB38" s="177"/>
      <c r="FC38" s="177"/>
      <c r="FD38" s="177"/>
      <c r="FE38" s="177"/>
      <c r="FF38" s="177"/>
      <c r="FG38" s="177"/>
      <c r="FH38" s="178"/>
      <c r="FI38" s="178"/>
      <c r="FJ38" s="178"/>
      <c r="FK38" s="178"/>
      <c r="FL38" s="178"/>
      <c r="FM38" s="178"/>
      <c r="FN38" s="178"/>
    </row>
    <row r="39" spans="1:170" ht="16.95" customHeight="1">
      <c r="A39" s="104" t="str">
        <f>IF('1'!A1=1,C39,E39)</f>
        <v xml:space="preserve"> *According to State Statistics Service of Ukraine data.</v>
      </c>
      <c r="C39" s="326" t="s">
        <v>176</v>
      </c>
      <c r="D39" s="313"/>
      <c r="E39" s="337" t="s">
        <v>177</v>
      </c>
      <c r="F39" s="31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55"/>
      <c r="AX39" s="173"/>
      <c r="AY39" s="173"/>
      <c r="AZ39" s="173"/>
      <c r="BA39" s="173"/>
      <c r="BB39" s="173"/>
      <c r="BC39" s="173"/>
      <c r="BD39" s="173"/>
      <c r="BE39" s="173"/>
      <c r="BF39" s="173"/>
    </row>
    <row r="40" spans="1:170">
      <c r="A40" s="102" t="str">
        <f>IF('1'!A1=1,C40,E40)</f>
        <v>Notes:</v>
      </c>
      <c r="B40" s="172"/>
      <c r="C40" s="338" t="s">
        <v>183</v>
      </c>
      <c r="D40" s="359"/>
      <c r="E40" s="340" t="s">
        <v>184</v>
      </c>
      <c r="F40" s="359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55"/>
      <c r="AX40" s="173"/>
      <c r="AY40" s="173"/>
      <c r="AZ40" s="173"/>
      <c r="BA40" s="173"/>
      <c r="BB40" s="173"/>
      <c r="BC40" s="173"/>
      <c r="BD40" s="173"/>
      <c r="BE40" s="173"/>
      <c r="BF40" s="173"/>
    </row>
    <row r="41" spans="1:170" ht="16.2" customHeight="1">
      <c r="A41" s="136" t="str">
        <f>IF('1'!A1=1,C41,E41)</f>
        <v>Since 2014, data exclude the temporarily occupied by the russian federation territories of Ukraine.</v>
      </c>
      <c r="B41" s="127"/>
      <c r="C41" s="361" t="s">
        <v>347</v>
      </c>
      <c r="D41" s="362"/>
      <c r="E41" s="361" t="s">
        <v>348</v>
      </c>
      <c r="F41" s="341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7"/>
      <c r="AX41" s="130"/>
      <c r="AY41" s="130"/>
      <c r="AZ41" s="130"/>
      <c r="BA41" s="130"/>
      <c r="BB41" s="130"/>
      <c r="BC41" s="130"/>
      <c r="BD41" s="130"/>
      <c r="BE41" s="130"/>
      <c r="BF41" s="130"/>
    </row>
    <row r="42" spans="1:170" ht="19.5" customHeight="1">
      <c r="A42" s="215" t="str">
        <f>IF('1'!$A$1=1,C42,F42)</f>
        <v xml:space="preserve"> **The Union currently counts 27 EU countries. The United Kingdom of Great Britain and Northern Ireland withdrew from the European Union on 31 January 2020</v>
      </c>
      <c r="C42" s="215" t="s">
        <v>226</v>
      </c>
      <c r="D42" s="202"/>
      <c r="E42" s="215"/>
      <c r="F42" s="328" t="s">
        <v>227</v>
      </c>
    </row>
    <row r="43" spans="1:170">
      <c r="A43" s="104" t="str">
        <f>IF('1'!$A$1=1,C43,F43)</f>
        <v xml:space="preserve"> In some cases, the sum of the components may not be equal to the result due to rounding. </v>
      </c>
      <c r="C43" s="242" t="s">
        <v>275</v>
      </c>
      <c r="D43" s="162"/>
      <c r="E43" s="162"/>
      <c r="F43" s="326" t="s">
        <v>246</v>
      </c>
    </row>
  </sheetData>
  <mergeCells count="23">
    <mergeCell ref="A5:A6"/>
    <mergeCell ref="B5:B6"/>
    <mergeCell ref="C5:C6"/>
    <mergeCell ref="D5:D6"/>
    <mergeCell ref="E5:E6"/>
    <mergeCell ref="F5:F6"/>
    <mergeCell ref="S5:V5"/>
    <mergeCell ref="W5:Z5"/>
    <mergeCell ref="BB5:BB6"/>
    <mergeCell ref="AI5:AL5"/>
    <mergeCell ref="AX5:AX6"/>
    <mergeCell ref="AY5:AY6"/>
    <mergeCell ref="AZ5:AZ6"/>
    <mergeCell ref="BA5:BA6"/>
    <mergeCell ref="AM5:AP5"/>
    <mergeCell ref="AQ5:AT5"/>
    <mergeCell ref="AU5:AU6"/>
    <mergeCell ref="AV5:AV6"/>
    <mergeCell ref="BF5:BF6"/>
    <mergeCell ref="BE5:BE6"/>
    <mergeCell ref="BC5:BC6"/>
    <mergeCell ref="BD5:BD6"/>
    <mergeCell ref="AA5:AD5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5748031496062992" top="0.51181102362204722" bottom="0.39370078740157483" header="0.23622047244094491" footer="0.23622047244094491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6</vt:i4>
      </vt:variant>
    </vt:vector>
  </HeadingPairs>
  <TitlesOfParts>
    <vt:vector size="12" baseType="lpstr">
      <vt:lpstr>1</vt:lpstr>
      <vt:lpstr>1.1</vt:lpstr>
      <vt:lpstr>1.2</vt:lpstr>
      <vt:lpstr>1.2 </vt:lpstr>
      <vt:lpstr>1.3</vt:lpstr>
      <vt:lpstr>1.4</vt:lpstr>
      <vt:lpstr>'1'!Область_друку</vt:lpstr>
      <vt:lpstr>'1.1'!Область_друку</vt:lpstr>
      <vt:lpstr>'1.2'!Область_друку</vt:lpstr>
      <vt:lpstr>'1.2 '!Область_друку</vt:lpstr>
      <vt:lpstr>'1.3'!Область_друку</vt:lpstr>
      <vt:lpstr>'1.4'!Область_друку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2025-03-27T11:51:20Z</cp:lastPrinted>
  <dcterms:created xsi:type="dcterms:W3CDTF">2015-06-23T07:50:05Z</dcterms:created>
  <dcterms:modified xsi:type="dcterms:W3CDTF">2025-03-27T11:54:52Z</dcterms:modified>
</cp:coreProperties>
</file>