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EX_SEC_STATISTICS\PB\ВИДАННЯ\2024\4_кв_2024_EUR_UAH_розміщ\"/>
    </mc:Choice>
  </mc:AlternateContent>
  <bookViews>
    <workbookView xWindow="0" yWindow="0" windowWidth="19200" windowHeight="6888" tabRatio="307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'1'!$B$1:$K$37</definedName>
    <definedName name="_xlnm.Print_Area" localSheetId="1">'1.1'!$A$2:$P$40</definedName>
    <definedName name="_xlnm.Print_Area" localSheetId="2">'1.2'!$A$2:$AW$38</definedName>
    <definedName name="_xlnm.Print_Area" localSheetId="3">'1.2 '!$A$2:$P$40</definedName>
    <definedName name="_xlnm.Print_Area" localSheetId="4">'1.3'!$A$2:$P$39</definedName>
    <definedName name="_xlnm.Print_Area" localSheetId="5">'1.4'!$A$2:$P$42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15" i="3" l="1"/>
  <c r="B9" i="3"/>
  <c r="A4" i="15" l="1"/>
  <c r="A4" i="10"/>
  <c r="A4" i="13"/>
  <c r="A4" i="12" l="1"/>
  <c r="A39" i="10" l="1"/>
  <c r="B21" i="13" l="1"/>
  <c r="A3" i="13" l="1"/>
  <c r="B15" i="12" l="1"/>
  <c r="B7" i="13" l="1"/>
  <c r="B7" i="10" l="1"/>
  <c r="B38" i="13" l="1"/>
  <c r="B36" i="13"/>
  <c r="B35" i="13"/>
  <c r="B33" i="13"/>
  <c r="B32" i="13"/>
  <c r="B17" i="12"/>
  <c r="B14" i="12"/>
  <c r="B13" i="12"/>
  <c r="B11" i="12"/>
  <c r="B10" i="12"/>
  <c r="B7" i="12" l="1"/>
  <c r="A2" i="13"/>
  <c r="A2" i="12"/>
  <c r="A37" i="15"/>
  <c r="A2" i="10"/>
  <c r="A2" i="15"/>
  <c r="B8" i="15" l="1"/>
  <c r="B7" i="15"/>
  <c r="B8" i="10" l="1"/>
  <c r="A42" i="13" l="1"/>
  <c r="A39" i="12"/>
  <c r="A40" i="15"/>
  <c r="A40" i="10"/>
  <c r="A38" i="10" l="1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3" i="15"/>
  <c r="B28" i="15"/>
  <c r="B14" i="15"/>
  <c r="B17" i="15"/>
  <c r="B22" i="15"/>
  <c r="B15" i="15"/>
  <c r="B24" i="15"/>
  <c r="B23" i="15"/>
  <c r="B21" i="15"/>
  <c r="B19" i="15"/>
  <c r="B18" i="15"/>
  <c r="B20" i="15"/>
  <c r="B12" i="15"/>
  <c r="B36" i="15"/>
  <c r="B11" i="15"/>
  <c r="B16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J11" i="11"/>
  <c r="AJ12" i="11"/>
  <c r="AJ13" i="11"/>
  <c r="AJ14" i="11"/>
  <c r="AJ15" i="11"/>
  <c r="AW15" i="11" s="1"/>
  <c r="AJ16" i="11"/>
  <c r="AJ17" i="11"/>
  <c r="AJ18" i="11"/>
  <c r="AJ19" i="11"/>
  <c r="AW19" i="11" s="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I29" i="11"/>
  <c r="AW29" i="11" s="1"/>
  <c r="AI30" i="11"/>
  <c r="AI31" i="11"/>
  <c r="AI32" i="1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0" i="11"/>
  <c r="AW14" i="11"/>
  <c r="AW17" i="11"/>
  <c r="AW12" i="11"/>
  <c r="AW16" i="11"/>
  <c r="AW18" i="11"/>
  <c r="AW22" i="11"/>
  <c r="AW24" i="11"/>
  <c r="AW26" i="11"/>
  <c r="AW28" i="11"/>
  <c r="AW30" i="11"/>
  <c r="AW31" i="11"/>
  <c r="AW32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31" i="10"/>
  <c r="B33" i="10"/>
  <c r="B30" i="10"/>
  <c r="B34" i="10"/>
  <c r="B32" i="10"/>
  <c r="B28" i="10"/>
  <c r="B26" i="10"/>
  <c r="B27" i="10"/>
  <c r="B29" i="10"/>
  <c r="B24" i="10"/>
  <c r="B25" i="10"/>
  <c r="B17" i="10"/>
  <c r="B23" i="10"/>
  <c r="B20" i="10"/>
  <c r="B21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<sst xmlns="http://schemas.openxmlformats.org/spreadsheetml/2006/main" count="604" uniqueCount="339">
  <si>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</si>
  <si>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</si>
  <si>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</si>
  <si>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</si>
  <si>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</si>
  <si>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</si>
  <si>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</si>
  <si>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</si>
  <si>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</si>
  <si>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</si>
  <si>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</si>
  <si>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</si>
  <si>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</si>
  <si>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</si>
  <si>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</si>
  <si>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</si>
  <si>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</si>
  <si>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</si>
  <si>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</si>
  <si>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</si>
  <si>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</si>
  <si>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</si>
  <si>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</si>
  <si>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</si>
  <si>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</si>
  <si>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</si>
  <si>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</si>
  <si>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</si>
  <si>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</si>
  <si>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</si>
  <si>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</si>
  <si>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</si>
  <si>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</si>
  <si>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</si>
  <si>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</si>
  <si>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</si>
  <si>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</si>
  <si>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</si>
  <si>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</si>
  <si>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</si>
  <si>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</si>
  <si>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</si>
  <si>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</si>
  <si>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</si>
  <si>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</si>
  <si>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</si>
  <si>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</si>
  <si>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</si>
  <si>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</si>
  <si>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</si>
  <si>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</si>
  <si>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</si>
  <si>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</si>
  <si>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</si>
  <si>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</si>
  <si>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</si>
  <si>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</si>
  <si>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</si>
  <si>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</si>
  <si>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</si>
  <si>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</si>
  <si>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</si>
  <si>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</si>
  <si>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</si>
  <si>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</si>
  <si>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</si>
  <si>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</si>
  <si>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</si>
  <si>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</si>
  <si>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</si>
  <si>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</si>
  <si>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</si>
  <si>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</si>
  <si>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</si>
  <si>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</si>
  <si>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</si>
  <si>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</si>
  <si>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</si>
  <si>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</si>
  <si>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</si>
  <si>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</si>
  <si>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</si>
  <si>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</si>
  <si>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</si>
  <si>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</si>
  <si>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</si>
  <si>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</si>
  <si>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</si>
  <si>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</si>
  <si>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</si>
  <si>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</si>
  <si>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</si>
  <si>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</si>
  <si>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</si>
  <si>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</si>
  <si>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</si>
  <si>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</si>
  <si>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</si>
  <si>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</si>
  <si>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</si>
  <si>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</si>
  <si>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</si>
  <si>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</si>
  <si>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</si>
  <si>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</si>
  <si>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</si>
  <si>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</si>
  <si>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</si>
  <si>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</si>
  <si>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</si>
  <si>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</si>
  <si>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</si>
  <si>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</si>
  <si>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</si>
  <si>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</si>
  <si>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</si>
  <si>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</si>
  <si>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</si>
  <si>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</si>
  <si>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</si>
  <si>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</si>
  <si>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</si>
  <si>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</si>
  <si>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</si>
  <si>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</si>
  <si>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</si>
  <si>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</si>
  <si>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</si>
  <si>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</si>
  <si>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</si>
  <si>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</si>
  <si>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</si>
  <si>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</si>
  <si>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</si>
  <si>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</si>
  <si>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</si>
  <si>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</si>
  <si>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</si>
  <si>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</si>
  <si>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</si>
  <si>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</si>
  <si>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</si>
  <si>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</si>
  <si>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</si>
  <si>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</si>
  <si>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</si>
  <si>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</si>
  <si>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</si>
  <si>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</si>
  <si>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</si>
  <si>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</si>
  <si>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</si>
  <si>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</si>
  <si>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</si>
  <si>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</si>
  <si>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</si>
  <si>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</si>
  <si>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</si>
  <si>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</si>
  <si>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</si>
  <si>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</si>
  <si>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</si>
  <si>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</si>
  <si>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</si>
  <si>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</si>
  <si>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</si>
  <si>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</si>
  <si>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</si>
  <si>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</si>
  <si>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</si>
  <si>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</si>
  <si>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</si>
  <si>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</si>
  <si>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</si>
  <si>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</si>
  <si>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</si>
  <si>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</si>
  <si>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</si>
  <si>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</si>
  <si>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</si>
  <si>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</si>
  <si>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</si>
  <si>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</si>
  <si>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</si>
  <si>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</si>
  <si>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</si>
  <si>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</si>
  <si>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</si>
  <si>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</si>
  <si>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</si>
  <si>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</si>
  <si>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</si>
  <si>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</si>
  <si>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</si>
  <si>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</si>
  <si>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</si>
  <si>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</si>
  <si>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</si>
  <si>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</si>
  <si>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</si>
  <si>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</si>
  <si>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</si>
  <si>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</si>
  <si>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</si>
  <si>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</si>
  <si>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</si>
  <si>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</si>
  <si>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</si>
  <si>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</si>
  <si>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</si>
  <si>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</si>
  <si>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</si>
  <si>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</si>
  <si>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</si>
  <si>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</si>
  <si>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</si>
  <si>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</si>
  <si>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</si>
  <si>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</si>
  <si>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</si>
  <si>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</si>
  <si>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</si>
  <si>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</si>
  <si>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</si>
  <si>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</si>
  <si>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</si>
  <si>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</si>
  <si>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</si>
  <si>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</si>
  <si>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</si>
  <si>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</si>
  <si>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</si>
  <si>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</si>
  <si>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</si>
  <si>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</si>
  <si>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6.4 р.б.</t>
  </si>
  <si>
    <t>6.4 times more</t>
  </si>
  <si>
    <t>насiння соняшнику, подрiбнене або неподрiбнене</t>
  </si>
  <si>
    <t>sunflower seeds, chopped or whole</t>
  </si>
  <si>
    <t>лiкарськi засоби</t>
  </si>
  <si>
    <t>medicines</t>
  </si>
  <si>
    <t xml:space="preserve"> **The Union currently counts 27 EU countries. The United Kingdom of Great Britain and Northern Ireland withdrew from the European Union on 31 January 2020.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</si>
  <si>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</si>
  <si>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</si>
  <si>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</si>
  <si>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</si>
  <si>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</si>
  <si>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</si>
  <si>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</si>
  <si>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</si>
  <si>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</si>
  <si>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</si>
  <si>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</si>
  <si>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</si>
  <si>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</si>
  <si>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</si>
  <si>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</si>
  <si>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</si>
  <si>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</si>
  <si>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</si>
  <si>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</si>
  <si>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</si>
  <si>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</si>
  <si>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</si>
  <si>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</si>
  <si>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</si>
  <si>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</si>
  <si>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</si>
  <si>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</si>
  <si>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</si>
  <si>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</si>
  <si>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</si>
  <si>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</si>
  <si>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</si>
  <si>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</si>
  <si>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</si>
  <si>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</si>
  <si>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</si>
  <si>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</si>
  <si>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6,4 р.б.</t>
  </si>
  <si>
    <t>6,4 times more</t>
  </si>
  <si>
    <t>5,2 times more</t>
  </si>
  <si>
    <t>у 5,2 р.б.</t>
  </si>
  <si>
    <t>у 23,6  р.б</t>
  </si>
  <si>
    <t>23,6 times more</t>
  </si>
  <si>
    <t>у 9,2 р.б.</t>
  </si>
  <si>
    <t>9,2 times more</t>
  </si>
  <si>
    <t>у 6,9 р.б.</t>
  </si>
  <si>
    <t>у 6,8 р.б.</t>
  </si>
  <si>
    <t>6.9 times more</t>
  </si>
  <si>
    <t>6.8 times more</t>
  </si>
  <si>
    <t>у 3,2 р.б.</t>
  </si>
  <si>
    <t>у 4,3 р.б.</t>
  </si>
  <si>
    <t>4,3 times more</t>
  </si>
  <si>
    <t>3,2 times more</t>
  </si>
  <si>
    <t>у 8,7 р.б.</t>
  </si>
  <si>
    <t>у 19,1 р.б.</t>
  </si>
  <si>
    <t>у 15,1 р.б.</t>
  </si>
  <si>
    <t>у 12,8 р.б.</t>
  </si>
  <si>
    <t>у 7,1 р.б.</t>
  </si>
  <si>
    <t>у 6,3 р.б.</t>
  </si>
  <si>
    <t>у 16,1 р.б.</t>
  </si>
  <si>
    <t>у 8,8 р.б.</t>
  </si>
  <si>
    <t>у 119,6 р.б.</t>
  </si>
  <si>
    <t>у 161 р.б.</t>
  </si>
  <si>
    <t>у 62,6 р.б.</t>
  </si>
  <si>
    <t>у 78,9 р.б.</t>
  </si>
  <si>
    <t>у 5,3 р.б.</t>
  </si>
  <si>
    <t>8.7 times more</t>
  </si>
  <si>
    <t>19.1 times more</t>
  </si>
  <si>
    <t>15.1 times more</t>
  </si>
  <si>
    <t>12.8 times more</t>
  </si>
  <si>
    <t>7.1 times more</t>
  </si>
  <si>
    <t>6.3times more</t>
  </si>
  <si>
    <t>16.1 times more</t>
  </si>
  <si>
    <t>8.8 times more</t>
  </si>
  <si>
    <t>119.6 times more</t>
  </si>
  <si>
    <t>161 times more</t>
  </si>
  <si>
    <t>62.6 times more</t>
  </si>
  <si>
    <t>78.9 times more</t>
  </si>
  <si>
    <t xml:space="preserve">  % до попереднього року</t>
  </si>
  <si>
    <t>Index on values on a year-on-year basis in %</t>
  </si>
  <si>
    <t>у 8,5 р.б.</t>
  </si>
  <si>
    <t>8.5 times more</t>
  </si>
  <si>
    <t>у 6,6 р.б.</t>
  </si>
  <si>
    <t>у 329 р.б.</t>
  </si>
  <si>
    <t>329 times more</t>
  </si>
  <si>
    <t>2023</t>
  </si>
  <si>
    <t>Італія</t>
  </si>
  <si>
    <t>Чехія</t>
  </si>
  <si>
    <t>Іспанія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</si>
  <si>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</si>
  <si>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</si>
  <si>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</si>
  <si>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</si>
  <si>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</si>
  <si>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Дата останнього оновлення: 31.03.2025</t>
  </si>
  <si>
    <t>Last updated on: 31.03.2025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</si>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</sst>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06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0"/>
      <name val="Arial"/>
      <family val="2"/>
      <charset val="204"/>
    </font>
    <font>
      <i/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4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sz val="10"/>
      <color theme="2" tint="-9.9978637043366805E-2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0"/>
      <color rgb="FFFF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  <xf numFmtId="0" fontId="30" fillId="0" borderId="0"/>
  </cellStyleXfs>
  <cellXfs count="396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" fillId="24" borderId="0" xfId="197" applyFont="1" applyFill="1"/>
    <xf numFmtId="0" fontId="68" fillId="24" borderId="0" xfId="197" applyFont="1" applyFill="1"/>
    <xf numFmtId="0" fontId="6" fillId="24" borderId="0" xfId="197" applyFont="1" applyFill="1" applyAlignment="1">
      <alignment horizontal="left" vertical="center"/>
    </xf>
    <xf numFmtId="0" fontId="70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1" fillId="24" borderId="0" xfId="197" applyFont="1" applyFill="1"/>
    <xf numFmtId="0" fontId="71" fillId="24" borderId="0" xfId="197" applyFont="1" applyFill="1" applyBorder="1"/>
    <xf numFmtId="0" fontId="72" fillId="24" borderId="0" xfId="197" applyFont="1" applyFill="1" applyBorder="1"/>
    <xf numFmtId="0" fontId="67" fillId="24" borderId="0" xfId="197" applyFont="1" applyFill="1" applyAlignment="1">
      <alignment horizontal="left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69" fontId="68" fillId="24" borderId="0" xfId="197" applyNumberFormat="1" applyFont="1" applyFill="1" applyBorder="1" applyAlignment="1">
      <alignment horizontal="center" vertical="center"/>
    </xf>
    <xf numFmtId="0" fontId="76" fillId="24" borderId="0" xfId="202" applyFont="1" applyFill="1"/>
    <xf numFmtId="0" fontId="77" fillId="24" borderId="0" xfId="197" applyFont="1" applyFill="1"/>
    <xf numFmtId="0" fontId="77" fillId="24" borderId="0" xfId="202" applyFont="1" applyFill="1"/>
    <xf numFmtId="0" fontId="77" fillId="24" borderId="0" xfId="189" applyFont="1" applyFill="1"/>
    <xf numFmtId="0" fontId="10" fillId="24" borderId="0" xfId="202" applyFont="1" applyFill="1"/>
    <xf numFmtId="0" fontId="70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0" fontId="6" fillId="24" borderId="0" xfId="187" applyFont="1" applyFill="1"/>
    <xf numFmtId="0" fontId="64" fillId="24" borderId="0" xfId="202" applyFont="1" applyFill="1"/>
    <xf numFmtId="0" fontId="64" fillId="24" borderId="0" xfId="202" applyFont="1" applyFill="1" applyBorder="1"/>
    <xf numFmtId="0" fontId="78" fillId="24" borderId="0" xfId="202" applyFont="1" applyFill="1"/>
    <xf numFmtId="0" fontId="79" fillId="24" borderId="0" xfId="197" applyFont="1" applyFill="1"/>
    <xf numFmtId="0" fontId="78" fillId="24" borderId="0" xfId="197" applyFont="1" applyFill="1"/>
    <xf numFmtId="0" fontId="80" fillId="24" borderId="0" xfId="197" applyFont="1" applyFill="1" applyBorder="1"/>
    <xf numFmtId="169" fontId="69" fillId="24" borderId="0" xfId="197" applyNumberFormat="1" applyFont="1" applyFill="1" applyBorder="1" applyAlignment="1">
      <alignment horizontal="center" vertical="center"/>
    </xf>
    <xf numFmtId="169" fontId="68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64" fillId="24" borderId="0" xfId="192" applyFont="1" applyFill="1"/>
    <xf numFmtId="0" fontId="73" fillId="24" borderId="0" xfId="192" applyFont="1" applyFill="1"/>
    <xf numFmtId="0" fontId="6" fillId="24" borderId="0" xfId="192" applyFont="1" applyFill="1" applyAlignment="1">
      <alignment horizontal="left" vertical="center"/>
    </xf>
    <xf numFmtId="0" fontId="73" fillId="24" borderId="0" xfId="192" applyFont="1" applyFill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 vertical="center"/>
    </xf>
    <xf numFmtId="0" fontId="67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6" fillId="24" borderId="0" xfId="192" applyFont="1" applyFill="1"/>
    <xf numFmtId="0" fontId="74" fillId="24" borderId="0" xfId="192" applyFont="1" applyFill="1"/>
    <xf numFmtId="0" fontId="78" fillId="30" borderId="0" xfId="192" applyFont="1" applyFill="1"/>
    <xf numFmtId="0" fontId="78" fillId="24" borderId="0" xfId="192" applyFont="1" applyFill="1"/>
    <xf numFmtId="0" fontId="64" fillId="24" borderId="0" xfId="192" applyFont="1" applyFill="1" applyAlignment="1">
      <alignment vertical="center"/>
    </xf>
    <xf numFmtId="0" fontId="74" fillId="24" borderId="0" xfId="192" applyFont="1" applyFill="1" applyAlignment="1">
      <alignment vertical="center"/>
    </xf>
    <xf numFmtId="0" fontId="78" fillId="30" borderId="0" xfId="192" applyFont="1" applyFill="1" applyAlignment="1">
      <alignment vertical="center"/>
    </xf>
    <xf numFmtId="0" fontId="78" fillId="24" borderId="0" xfId="192" applyFont="1" applyFill="1" applyAlignment="1">
      <alignment vertical="center"/>
    </xf>
    <xf numFmtId="0" fontId="64" fillId="24" borderId="24" xfId="192" applyFont="1" applyFill="1" applyBorder="1" applyAlignment="1">
      <alignment horizontal="center" vertical="center"/>
    </xf>
    <xf numFmtId="0" fontId="82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1" fillId="24" borderId="0" xfId="192" applyFont="1" applyFill="1"/>
    <xf numFmtId="0" fontId="68" fillId="30" borderId="0" xfId="192" applyFont="1" applyFill="1"/>
    <xf numFmtId="0" fontId="68" fillId="24" borderId="0" xfId="192" applyFont="1" applyFill="1"/>
    <xf numFmtId="0" fontId="63" fillId="24" borderId="0" xfId="192" applyFont="1" applyFill="1"/>
    <xf numFmtId="0" fontId="71" fillId="30" borderId="0" xfId="192" applyFont="1" applyFill="1"/>
    <xf numFmtId="0" fontId="71" fillId="24" borderId="0" xfId="192" applyFont="1" applyFill="1"/>
    <xf numFmtId="0" fontId="83" fillId="24" borderId="0" xfId="197" applyFont="1" applyFill="1"/>
    <xf numFmtId="0" fontId="83" fillId="24" borderId="0" xfId="200" applyFont="1" applyFill="1"/>
    <xf numFmtId="173" fontId="83" fillId="24" borderId="0" xfId="188" applyNumberFormat="1" applyFont="1" applyFill="1" applyAlignment="1" applyProtection="1"/>
    <xf numFmtId="0" fontId="84" fillId="24" borderId="0" xfId="202" applyFont="1" applyFill="1"/>
    <xf numFmtId="1" fontId="83" fillId="24" borderId="0" xfId="196" applyNumberFormat="1" applyFont="1" applyFill="1"/>
    <xf numFmtId="0" fontId="10" fillId="24" borderId="0" xfId="0" applyFont="1" applyFill="1"/>
    <xf numFmtId="0" fontId="74" fillId="24" borderId="0" xfId="197" applyFont="1" applyFill="1"/>
    <xf numFmtId="0" fontId="85" fillId="24" borderId="0" xfId="0" applyFont="1" applyFill="1"/>
    <xf numFmtId="2" fontId="72" fillId="24" borderId="0" xfId="103" applyNumberFormat="1" applyFont="1" applyFill="1" applyAlignment="1" applyProtection="1">
      <alignment horizontal="left" wrapText="1"/>
    </xf>
    <xf numFmtId="0" fontId="74" fillId="24" borderId="0" xfId="192" applyFont="1" applyFill="1" applyAlignment="1">
      <alignment horizontal="left" vertical="center"/>
    </xf>
    <xf numFmtId="0" fontId="81" fillId="24" borderId="24" xfId="192" applyFont="1" applyFill="1" applyBorder="1" applyAlignment="1">
      <alignment horizontal="center" vertical="center"/>
    </xf>
    <xf numFmtId="0" fontId="86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5" fillId="24" borderId="16" xfId="194" applyNumberFormat="1" applyFont="1" applyFill="1" applyBorder="1" applyAlignment="1">
      <alignment horizontal="left" vertical="center"/>
    </xf>
    <xf numFmtId="1" fontId="75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0" fontId="67" fillId="24" borderId="26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4" fillId="24" borderId="24" xfId="79" applyFont="1" applyFill="1" applyBorder="1" applyAlignment="1">
      <alignment horizontal="center" vertical="center" wrapText="1"/>
    </xf>
    <xf numFmtId="0" fontId="73" fillId="24" borderId="25" xfId="79" applyFont="1" applyFill="1" applyBorder="1" applyAlignment="1">
      <alignment horizontal="center" vertical="center" wrapText="1"/>
    </xf>
    <xf numFmtId="0" fontId="73" fillId="24" borderId="0" xfId="79" applyFont="1" applyFill="1" applyBorder="1" applyAlignment="1">
      <alignment horizontal="center" vertical="center" wrapText="1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4" fillId="30" borderId="22" xfId="197" applyNumberFormat="1" applyFont="1" applyFill="1" applyBorder="1" applyAlignment="1">
      <alignment horizontal="right" vertical="center"/>
    </xf>
    <xf numFmtId="3" fontId="74" fillId="30" borderId="0" xfId="197" applyNumberFormat="1" applyFont="1" applyFill="1" applyBorder="1" applyAlignment="1">
      <alignment horizontal="right" vertical="center"/>
    </xf>
    <xf numFmtId="3" fontId="81" fillId="30" borderId="0" xfId="197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3" fillId="24" borderId="0" xfId="202" applyFont="1" applyFill="1" applyBorder="1" applyAlignment="1">
      <alignment horizontal="center" vertical="center"/>
    </xf>
    <xf numFmtId="0" fontId="81" fillId="30" borderId="24" xfId="192" applyFont="1" applyFill="1" applyBorder="1" applyAlignment="1">
      <alignment horizontal="right" vertical="center"/>
    </xf>
    <xf numFmtId="0" fontId="81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4" fillId="24" borderId="0" xfId="202" applyFont="1" applyFill="1"/>
    <xf numFmtId="3" fontId="64" fillId="30" borderId="22" xfId="197" applyNumberFormat="1" applyFont="1" applyFill="1" applyBorder="1" applyAlignment="1">
      <alignment horizontal="right" vertical="center"/>
    </xf>
    <xf numFmtId="3" fontId="74" fillId="30" borderId="21" xfId="197" applyNumberFormat="1" applyFont="1" applyFill="1" applyBorder="1" applyAlignment="1">
      <alignment horizontal="right" vertical="center"/>
    </xf>
    <xf numFmtId="0" fontId="81" fillId="24" borderId="24" xfId="192" applyFont="1" applyFill="1" applyBorder="1" applyAlignment="1">
      <alignment horizontal="right" vertical="center"/>
    </xf>
    <xf numFmtId="0" fontId="68" fillId="30" borderId="0" xfId="192" applyFont="1" applyFill="1" applyAlignment="1">
      <alignment horizontal="center"/>
    </xf>
    <xf numFmtId="0" fontId="71" fillId="30" borderId="0" xfId="197" applyFont="1" applyFill="1" applyBorder="1"/>
    <xf numFmtId="1" fontId="6" fillId="24" borderId="24" xfId="194" applyNumberFormat="1" applyFont="1" applyFill="1" applyBorder="1" applyAlignment="1">
      <alignment horizontal="left" vertical="center" wrapText="1"/>
    </xf>
    <xf numFmtId="1" fontId="81" fillId="24" borderId="3" xfId="194" applyNumberFormat="1" applyFont="1" applyFill="1" applyBorder="1" applyAlignment="1">
      <alignment horizontal="left" vertical="center" wrapText="1"/>
    </xf>
    <xf numFmtId="0" fontId="82" fillId="24" borderId="24" xfId="192" applyFont="1" applyFill="1" applyBorder="1" applyAlignment="1">
      <alignment horizontal="center" vertical="center"/>
    </xf>
    <xf numFmtId="0" fontId="82" fillId="30" borderId="24" xfId="192" applyFont="1" applyFill="1" applyBorder="1" applyAlignment="1">
      <alignment horizontal="center" vertical="center"/>
    </xf>
    <xf numFmtId="0" fontId="82" fillId="24" borderId="26" xfId="192" applyFont="1" applyFill="1" applyBorder="1" applyAlignment="1">
      <alignment horizontal="center" vertical="center"/>
    </xf>
    <xf numFmtId="0" fontId="87" fillId="24" borderId="24" xfId="192" applyFont="1" applyFill="1" applyBorder="1" applyAlignment="1">
      <alignment horizontal="center" vertical="center"/>
    </xf>
    <xf numFmtId="0" fontId="78" fillId="24" borderId="0" xfId="192" applyFont="1" applyFill="1" applyBorder="1"/>
    <xf numFmtId="0" fontId="67" fillId="30" borderId="26" xfId="196" applyFont="1" applyFill="1" applyBorder="1" applyAlignment="1">
      <alignment vertical="center" wrapText="1"/>
    </xf>
    <xf numFmtId="169" fontId="68" fillId="24" borderId="0" xfId="203" applyNumberFormat="1" applyFont="1" applyFill="1" applyBorder="1" applyAlignment="1">
      <alignment horizontal="center" vertical="center"/>
    </xf>
    <xf numFmtId="3" fontId="81" fillId="30" borderId="21" xfId="197" applyNumberFormat="1" applyFont="1" applyFill="1" applyBorder="1" applyAlignment="1">
      <alignment horizontal="right" vertical="center"/>
    </xf>
    <xf numFmtId="0" fontId="68" fillId="30" borderId="0" xfId="219" applyFont="1" applyFill="1" applyBorder="1" applyAlignment="1">
      <alignment horizontal="center" vertical="center" wrapText="1"/>
    </xf>
    <xf numFmtId="0" fontId="6" fillId="30" borderId="0" xfId="192" applyFont="1" applyFill="1" applyBorder="1"/>
    <xf numFmtId="0" fontId="64" fillId="30" borderId="0" xfId="192" applyFont="1" applyFill="1" applyBorder="1"/>
    <xf numFmtId="0" fontId="73" fillId="30" borderId="0" xfId="192" applyFont="1" applyFill="1" applyBorder="1"/>
    <xf numFmtId="0" fontId="78" fillId="30" borderId="0" xfId="192" applyFont="1" applyFill="1" applyBorder="1"/>
    <xf numFmtId="16" fontId="78" fillId="24" borderId="0" xfId="192" applyNumberFormat="1" applyFont="1" applyFill="1" applyBorder="1"/>
    <xf numFmtId="0" fontId="67" fillId="30" borderId="27" xfId="197" applyFont="1" applyFill="1" applyBorder="1" applyAlignment="1">
      <alignment horizontal="center" vertical="center"/>
    </xf>
    <xf numFmtId="1" fontId="81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4" fillId="30" borderId="21" xfId="197" applyNumberFormat="1" applyFont="1" applyFill="1" applyBorder="1" applyAlignment="1">
      <alignment horizontal="right" vertical="center"/>
    </xf>
    <xf numFmtId="0" fontId="74" fillId="30" borderId="0" xfId="192" applyFont="1" applyFill="1" applyBorder="1"/>
    <xf numFmtId="0" fontId="68" fillId="24" borderId="0" xfId="197" applyFont="1" applyFill="1" applyBorder="1"/>
    <xf numFmtId="0" fontId="78" fillId="24" borderId="0" xfId="197" applyFont="1" applyFill="1" applyBorder="1"/>
    <xf numFmtId="0" fontId="78" fillId="24" borderId="0" xfId="202" applyFont="1" applyFill="1" applyBorder="1"/>
    <xf numFmtId="169" fontId="78" fillId="24" borderId="0" xfId="192" applyNumberFormat="1" applyFont="1" applyFill="1"/>
    <xf numFmtId="0" fontId="71" fillId="30" borderId="0" xfId="197" applyFont="1" applyFill="1"/>
    <xf numFmtId="0" fontId="90" fillId="24" borderId="0" xfId="192" applyFont="1" applyFill="1"/>
    <xf numFmtId="169" fontId="68" fillId="24" borderId="28" xfId="203" applyNumberFormat="1" applyFont="1" applyFill="1" applyBorder="1" applyAlignment="1">
      <alignment horizontal="center" vertical="center"/>
    </xf>
    <xf numFmtId="0" fontId="92" fillId="0" borderId="0" xfId="0" applyFont="1"/>
    <xf numFmtId="1" fontId="93" fillId="24" borderId="22" xfId="194" applyNumberFormat="1" applyFont="1" applyFill="1" applyBorder="1" applyAlignment="1">
      <alignment horizontal="left" vertical="center"/>
    </xf>
    <xf numFmtId="1" fontId="93" fillId="24" borderId="0" xfId="194" applyNumberFormat="1" applyFont="1" applyFill="1" applyBorder="1" applyAlignment="1">
      <alignment horizontal="left" vertical="center"/>
    </xf>
    <xf numFmtId="0" fontId="94" fillId="0" borderId="0" xfId="0" applyFont="1" applyBorder="1" applyAlignment="1">
      <alignment vertical="center" wrapText="1"/>
    </xf>
    <xf numFmtId="1" fontId="75" fillId="30" borderId="25" xfId="194" applyNumberFormat="1" applyFont="1" applyFill="1" applyBorder="1" applyAlignment="1">
      <alignment horizontal="left" vertical="center"/>
    </xf>
    <xf numFmtId="0" fontId="94" fillId="30" borderId="0" xfId="0" applyFont="1" applyFill="1" applyBorder="1"/>
    <xf numFmtId="1" fontId="93" fillId="30" borderId="0" xfId="194" applyNumberFormat="1" applyFont="1" applyFill="1" applyBorder="1" applyAlignment="1">
      <alignment horizontal="left" vertical="center"/>
    </xf>
    <xf numFmtId="1" fontId="93" fillId="30" borderId="21" xfId="194" applyNumberFormat="1" applyFont="1" applyFill="1" applyBorder="1" applyAlignment="1">
      <alignment horizontal="left" vertical="center"/>
    </xf>
    <xf numFmtId="0" fontId="93" fillId="0" borderId="0" xfId="0" applyFont="1"/>
    <xf numFmtId="0" fontId="93" fillId="24" borderId="0" xfId="197" applyFont="1" applyFill="1"/>
    <xf numFmtId="0" fontId="93" fillId="0" borderId="0" xfId="0" applyFont="1" applyAlignment="1">
      <alignment vertical="center"/>
    </xf>
    <xf numFmtId="0" fontId="93" fillId="0" borderId="0" xfId="0" applyFont="1" applyBorder="1" applyAlignment="1">
      <alignment vertical="center"/>
    </xf>
    <xf numFmtId="0" fontId="93" fillId="24" borderId="0" xfId="197" applyFont="1" applyFill="1" applyBorder="1"/>
    <xf numFmtId="1" fontId="93" fillId="30" borderId="22" xfId="194" applyNumberFormat="1" applyFont="1" applyFill="1" applyBorder="1" applyAlignment="1">
      <alignment horizontal="left" vertical="center"/>
    </xf>
    <xf numFmtId="1" fontId="91" fillId="30" borderId="21" xfId="194" applyNumberFormat="1" applyFont="1" applyFill="1" applyBorder="1" applyAlignment="1">
      <alignment horizontal="left" vertical="center"/>
    </xf>
    <xf numFmtId="0" fontId="95" fillId="24" borderId="0" xfId="202" applyFont="1" applyFill="1"/>
    <xf numFmtId="0" fontId="93" fillId="24" borderId="0" xfId="200" applyFont="1" applyFill="1"/>
    <xf numFmtId="0" fontId="91" fillId="24" borderId="0" xfId="197" applyFont="1" applyFill="1"/>
    <xf numFmtId="0" fontId="91" fillId="24" borderId="0" xfId="202" applyFont="1" applyFill="1"/>
    <xf numFmtId="0" fontId="91" fillId="24" borderId="0" xfId="189" applyFont="1" applyFill="1"/>
    <xf numFmtId="173" fontId="93" fillId="24" borderId="0" xfId="188" applyNumberFormat="1" applyFont="1" applyFill="1" applyAlignment="1" applyProtection="1"/>
    <xf numFmtId="0" fontId="90" fillId="24" borderId="0" xfId="197" applyFont="1" applyFill="1"/>
    <xf numFmtId="170" fontId="90" fillId="24" borderId="0" xfId="192" applyNumberFormat="1" applyFont="1" applyFill="1" applyAlignment="1">
      <alignment horizontal="right" vertical="center"/>
    </xf>
    <xf numFmtId="0" fontId="90" fillId="24" borderId="0" xfId="200" applyFont="1" applyFill="1"/>
    <xf numFmtId="0" fontId="91" fillId="24" borderId="0" xfId="193" applyFont="1" applyFill="1" applyAlignment="1">
      <alignment horizontal="right"/>
    </xf>
    <xf numFmtId="0" fontId="90" fillId="0" borderId="0" xfId="0" applyFont="1" applyAlignment="1">
      <alignment vertical="center"/>
    </xf>
    <xf numFmtId="173" fontId="90" fillId="24" borderId="0" xfId="188" applyNumberFormat="1" applyFont="1" applyFill="1" applyAlignment="1" applyProtection="1"/>
    <xf numFmtId="0" fontId="91" fillId="24" borderId="0" xfId="192" applyFont="1" applyFill="1" applyBorder="1" applyAlignment="1">
      <alignment horizontal="center" vertical="center"/>
    </xf>
    <xf numFmtId="0" fontId="91" fillId="24" borderId="0" xfId="196" applyFont="1" applyFill="1" applyBorder="1" applyAlignment="1">
      <alignment horizontal="left" vertical="center" wrapText="1"/>
    </xf>
    <xf numFmtId="0" fontId="91" fillId="24" borderId="0" xfId="196" applyFont="1" applyFill="1" applyBorder="1" applyAlignment="1">
      <alignment horizontal="left" vertical="center"/>
    </xf>
    <xf numFmtId="0" fontId="90" fillId="24" borderId="0" xfId="192" applyFont="1" applyFill="1" applyBorder="1" applyAlignment="1">
      <alignment horizontal="center" vertical="center"/>
    </xf>
    <xf numFmtId="0" fontId="90" fillId="24" borderId="0" xfId="196" applyFont="1" applyFill="1" applyBorder="1" applyAlignment="1">
      <alignment vertical="center" wrapText="1"/>
    </xf>
    <xf numFmtId="0" fontId="91" fillId="24" borderId="0" xfId="196" applyFont="1" applyFill="1" applyBorder="1" applyAlignment="1">
      <alignment vertical="center" wrapText="1"/>
    </xf>
    <xf numFmtId="0" fontId="91" fillId="30" borderId="0" xfId="196" applyFont="1" applyFill="1" applyBorder="1" applyAlignment="1">
      <alignment vertical="center" wrapText="1"/>
    </xf>
    <xf numFmtId="0" fontId="91" fillId="0" borderId="0" xfId="196" applyFont="1" applyFill="1" applyBorder="1" applyAlignment="1">
      <alignment vertical="center" wrapText="1"/>
    </xf>
    <xf numFmtId="170" fontId="90" fillId="24" borderId="0" xfId="191" applyNumberFormat="1" applyFont="1" applyFill="1" applyBorder="1" applyAlignment="1">
      <alignment horizontal="left"/>
    </xf>
    <xf numFmtId="0" fontId="91" fillId="30" borderId="0" xfId="192" applyFont="1" applyFill="1" applyBorder="1" applyAlignment="1">
      <alignment horizontal="right" vertical="center"/>
    </xf>
    <xf numFmtId="0" fontId="91" fillId="30" borderId="21" xfId="192" applyFont="1" applyFill="1" applyBorder="1" applyAlignment="1">
      <alignment horizontal="right" vertical="center"/>
    </xf>
    <xf numFmtId="0" fontId="91" fillId="24" borderId="21" xfId="196" applyFont="1" applyFill="1" applyBorder="1" applyAlignment="1">
      <alignment horizontal="left" vertical="center" wrapText="1"/>
    </xf>
    <xf numFmtId="0" fontId="95" fillId="24" borderId="0" xfId="192" applyFont="1" applyFill="1"/>
    <xf numFmtId="0" fontId="97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" fillId="24" borderId="0" xfId="220" applyFont="1" applyFill="1"/>
    <xf numFmtId="1" fontId="93" fillId="30" borderId="21" xfId="201" applyNumberFormat="1" applyFont="1" applyFill="1" applyBorder="1" applyAlignment="1">
      <alignment horizontal="left" vertical="center"/>
    </xf>
    <xf numFmtId="1" fontId="93" fillId="24" borderId="22" xfId="201" applyNumberFormat="1" applyFont="1" applyFill="1" applyBorder="1" applyAlignment="1">
      <alignment horizontal="left" vertical="center"/>
    </xf>
    <xf numFmtId="1" fontId="93" fillId="24" borderId="0" xfId="199" applyNumberFormat="1" applyFont="1" applyFill="1" applyBorder="1" applyAlignment="1">
      <alignment horizontal="left" vertical="center"/>
    </xf>
    <xf numFmtId="1" fontId="93" fillId="24" borderId="0" xfId="201" applyNumberFormat="1" applyFont="1" applyFill="1" applyBorder="1" applyAlignment="1">
      <alignment horizontal="left" vertical="center"/>
    </xf>
    <xf numFmtId="1" fontId="93" fillId="30" borderId="0" xfId="199" applyNumberFormat="1" applyFont="1" applyFill="1" applyBorder="1" applyAlignment="1">
      <alignment horizontal="left" vertical="center"/>
    </xf>
    <xf numFmtId="0" fontId="81" fillId="24" borderId="0" xfId="197" applyFont="1" applyFill="1"/>
    <xf numFmtId="0" fontId="98" fillId="24" borderId="0" xfId="197" applyFont="1" applyFill="1"/>
    <xf numFmtId="0" fontId="99" fillId="24" borderId="0" xfId="197" applyFont="1" applyFill="1"/>
    <xf numFmtId="0" fontId="100" fillId="24" borderId="0" xfId="197" applyFont="1" applyFill="1"/>
    <xf numFmtId="0" fontId="99" fillId="24" borderId="0" xfId="202" applyFont="1" applyFill="1"/>
    <xf numFmtId="0" fontId="100" fillId="24" borderId="0" xfId="197" applyFont="1" applyFill="1" applyBorder="1"/>
    <xf numFmtId="169" fontId="98" fillId="24" borderId="0" xfId="197" applyNumberFormat="1" applyFont="1" applyFill="1" applyBorder="1" applyAlignment="1">
      <alignment horizontal="center" vertical="center" wrapText="1"/>
    </xf>
    <xf numFmtId="169" fontId="98" fillId="24" borderId="0" xfId="197" applyNumberFormat="1" applyFont="1" applyFill="1" applyBorder="1" applyAlignment="1">
      <alignment horizontal="center" vertical="center"/>
    </xf>
    <xf numFmtId="0" fontId="68" fillId="30" borderId="0" xfId="219" applyFont="1" applyFill="1" applyBorder="1" applyAlignment="1">
      <alignment horizontal="center" vertical="center" wrapText="1"/>
    </xf>
    <xf numFmtId="0" fontId="81" fillId="30" borderId="0" xfId="219" applyFont="1" applyFill="1" applyBorder="1" applyAlignment="1">
      <alignment horizontal="center" vertical="center" wrapText="1"/>
    </xf>
    <xf numFmtId="0" fontId="81" fillId="30" borderId="0" xfId="219" applyFont="1" applyFill="1" applyBorder="1" applyAlignment="1">
      <alignment horizontal="center" vertical="center" wrapText="1"/>
    </xf>
    <xf numFmtId="169" fontId="68" fillId="24" borderId="28" xfId="197" applyNumberFormat="1" applyFont="1" applyFill="1" applyBorder="1" applyAlignment="1">
      <alignment horizontal="center" vertical="center"/>
    </xf>
    <xf numFmtId="169" fontId="68" fillId="30" borderId="0" xfId="197" applyNumberFormat="1" applyFont="1" applyFill="1" applyBorder="1" applyAlignment="1">
      <alignment horizontal="center" vertical="center"/>
    </xf>
    <xf numFmtId="169" fontId="68" fillId="30" borderId="28" xfId="197" applyNumberFormat="1" applyFont="1" applyFill="1" applyBorder="1" applyAlignment="1">
      <alignment horizontal="center" vertical="center"/>
    </xf>
    <xf numFmtId="0" fontId="68" fillId="24" borderId="0" xfId="219" applyFont="1" applyFill="1" applyBorder="1" applyAlignment="1">
      <alignment horizontal="left" vertical="center"/>
    </xf>
    <xf numFmtId="0" fontId="86" fillId="24" borderId="0" xfId="193" applyFont="1" applyFill="1" applyBorder="1" applyAlignment="1">
      <alignment horizontal="centerContinuous" vertical="center"/>
    </xf>
    <xf numFmtId="1" fontId="93" fillId="24" borderId="24" xfId="194" applyNumberFormat="1" applyFont="1" applyFill="1" applyBorder="1" applyAlignment="1">
      <alignment horizontal="left" vertical="center"/>
    </xf>
    <xf numFmtId="1" fontId="77" fillId="24" borderId="19" xfId="194" applyNumberFormat="1" applyFont="1" applyFill="1" applyBorder="1" applyAlignment="1">
      <alignment horizontal="left" vertical="center"/>
    </xf>
    <xf numFmtId="1" fontId="91" fillId="24" borderId="17" xfId="194" applyNumberFormat="1" applyFont="1" applyFill="1" applyBorder="1" applyAlignment="1">
      <alignment horizontal="left" vertical="center"/>
    </xf>
    <xf numFmtId="0" fontId="90" fillId="24" borderId="24" xfId="202" applyFont="1" applyFill="1" applyBorder="1" applyAlignment="1">
      <alignment horizontal="left" vertical="center"/>
    </xf>
    <xf numFmtId="3" fontId="81" fillId="30" borderId="17" xfId="197" applyNumberFormat="1" applyFont="1" applyFill="1" applyBorder="1" applyAlignment="1">
      <alignment horizontal="right" vertical="center"/>
    </xf>
    <xf numFmtId="3" fontId="63" fillId="30" borderId="22" xfId="197" applyNumberFormat="1" applyFont="1" applyFill="1" applyBorder="1" applyAlignment="1">
      <alignment horizontal="right" vertical="center"/>
    </xf>
    <xf numFmtId="1" fontId="77" fillId="30" borderId="21" xfId="194" applyNumberFormat="1" applyFont="1" applyFill="1" applyBorder="1" applyAlignment="1">
      <alignment horizontal="left" vertical="center"/>
    </xf>
    <xf numFmtId="0" fontId="94" fillId="30" borderId="0" xfId="0" applyFont="1" applyFill="1" applyBorder="1" applyAlignment="1">
      <alignment vertical="center" wrapText="1"/>
    </xf>
    <xf numFmtId="1" fontId="75" fillId="24" borderId="27" xfId="194" applyNumberFormat="1" applyFont="1" applyFill="1" applyBorder="1" applyAlignment="1">
      <alignment horizontal="left" vertical="center"/>
    </xf>
    <xf numFmtId="0" fontId="91" fillId="24" borderId="0" xfId="196" applyFont="1" applyFill="1" applyBorder="1" applyAlignment="1">
      <alignment vertical="center"/>
    </xf>
    <xf numFmtId="0" fontId="91" fillId="30" borderId="0" xfId="196" applyFont="1" applyFill="1" applyBorder="1" applyAlignment="1">
      <alignment horizontal="left" vertical="center"/>
    </xf>
    <xf numFmtId="0" fontId="77" fillId="24" borderId="0" xfId="192" applyFont="1" applyFill="1" applyBorder="1" applyAlignment="1">
      <alignment horizontal="center" vertical="center"/>
    </xf>
    <xf numFmtId="0" fontId="77" fillId="24" borderId="0" xfId="196" applyFont="1" applyFill="1" applyBorder="1" applyAlignment="1">
      <alignment vertical="center" wrapText="1"/>
    </xf>
    <xf numFmtId="0" fontId="73" fillId="24" borderId="0" xfId="196" applyFont="1" applyFill="1" applyBorder="1" applyAlignment="1">
      <alignment vertical="center" wrapText="1"/>
    </xf>
    <xf numFmtId="0" fontId="77" fillId="24" borderId="0" xfId="196" applyFont="1" applyFill="1" applyBorder="1" applyAlignment="1">
      <alignment vertical="center"/>
    </xf>
    <xf numFmtId="0" fontId="77" fillId="0" borderId="0" xfId="196" applyFont="1" applyFill="1" applyBorder="1" applyAlignment="1">
      <alignment vertical="center" wrapText="1"/>
    </xf>
    <xf numFmtId="170" fontId="73" fillId="24" borderId="0" xfId="191" applyNumberFormat="1" applyFont="1" applyFill="1" applyBorder="1" applyAlignment="1">
      <alignment horizontal="left"/>
    </xf>
    <xf numFmtId="0" fontId="70" fillId="24" borderId="22" xfId="202" applyFont="1" applyFill="1" applyBorder="1" applyAlignment="1">
      <alignment horizontal="left" vertical="center"/>
    </xf>
    <xf numFmtId="0" fontId="75" fillId="24" borderId="22" xfId="0" applyFont="1" applyFill="1" applyBorder="1" applyAlignment="1">
      <alignment wrapText="1"/>
    </xf>
    <xf numFmtId="0" fontId="73" fillId="24" borderId="22" xfId="190" applyFont="1" applyFill="1" applyBorder="1" applyAlignment="1">
      <alignment horizontal="center" vertical="center"/>
    </xf>
    <xf numFmtId="0" fontId="73" fillId="24" borderId="22" xfId="117" applyFont="1" applyFill="1" applyBorder="1" applyAlignment="1">
      <alignment horizontal="center" vertical="center"/>
    </xf>
    <xf numFmtId="0" fontId="77" fillId="24" borderId="21" xfId="192" applyFont="1" applyFill="1" applyBorder="1" applyAlignment="1">
      <alignment horizontal="center" vertical="center"/>
    </xf>
    <xf numFmtId="0" fontId="77" fillId="24" borderId="21" xfId="196" applyFont="1" applyFill="1" applyBorder="1" applyAlignment="1">
      <alignment vertical="center" wrapText="1"/>
    </xf>
    <xf numFmtId="0" fontId="6" fillId="24" borderId="20" xfId="0" applyFont="1" applyFill="1" applyBorder="1" applyAlignment="1">
      <alignment wrapText="1"/>
    </xf>
    <xf numFmtId="0" fontId="91" fillId="24" borderId="0" xfId="192" applyFont="1" applyFill="1" applyBorder="1" applyAlignment="1">
      <alignment horizontal="center"/>
    </xf>
    <xf numFmtId="0" fontId="91" fillId="30" borderId="21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/>
    </xf>
    <xf numFmtId="0" fontId="101" fillId="24" borderId="22" xfId="202" applyFont="1" applyFill="1" applyBorder="1" applyAlignment="1">
      <alignment horizontal="left" vertical="center"/>
    </xf>
    <xf numFmtId="0" fontId="102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104" fillId="24" borderId="0" xfId="0" applyFont="1" applyFill="1"/>
    <xf numFmtId="0" fontId="78" fillId="0" borderId="0" xfId="0" applyFont="1" applyAlignment="1">
      <alignment vertical="center"/>
    </xf>
    <xf numFmtId="0" fontId="71" fillId="24" borderId="0" xfId="0" applyFont="1" applyFill="1"/>
    <xf numFmtId="0" fontId="105" fillId="24" borderId="0" xfId="197" applyFont="1" applyFill="1"/>
    <xf numFmtId="0" fontId="74" fillId="24" borderId="0" xfId="197" applyFont="1" applyFill="1" applyBorder="1"/>
    <xf numFmtId="0" fontId="74" fillId="24" borderId="0" xfId="202" applyFont="1" applyFill="1" applyBorder="1"/>
    <xf numFmtId="1" fontId="93" fillId="30" borderId="22" xfId="201" applyNumberFormat="1" applyFont="1" applyFill="1" applyBorder="1" applyAlignment="1">
      <alignment horizontal="left" vertical="center"/>
    </xf>
    <xf numFmtId="1" fontId="93" fillId="30" borderId="0" xfId="201" applyNumberFormat="1" applyFont="1" applyFill="1" applyBorder="1" applyAlignment="1">
      <alignment horizontal="left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4" xfId="196" applyNumberFormat="1" applyFont="1" applyFill="1" applyBorder="1" applyAlignment="1">
      <alignment horizontal="center" vertical="center"/>
    </xf>
    <xf numFmtId="0" fontId="73" fillId="24" borderId="20" xfId="202" applyFont="1" applyFill="1" applyBorder="1" applyAlignment="1">
      <alignment horizontal="center" vertical="center"/>
    </xf>
    <xf numFmtId="0" fontId="73" fillId="24" borderId="26" xfId="202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2" applyFont="1" applyFill="1" applyBorder="1" applyAlignment="1">
      <alignment horizontal="center" vertical="center"/>
    </xf>
    <xf numFmtId="0" fontId="70" fillId="24" borderId="26" xfId="202" applyFont="1" applyFill="1" applyBorder="1" applyAlignment="1">
      <alignment horizontal="center" vertical="center"/>
    </xf>
    <xf numFmtId="0" fontId="73" fillId="24" borderId="20" xfId="79" applyFont="1" applyFill="1" applyBorder="1" applyAlignment="1">
      <alignment horizontal="center" vertical="center" wrapText="1"/>
    </xf>
    <xf numFmtId="0" fontId="73" fillId="24" borderId="26" xfId="79" applyFont="1" applyFill="1" applyBorder="1" applyAlignment="1">
      <alignment horizontal="center" vertical="center" wrapText="1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74" fillId="24" borderId="28" xfId="196" applyNumberFormat="1" applyFont="1" applyFill="1" applyBorder="1" applyAlignment="1">
      <alignment horizontal="center" vertical="center"/>
    </xf>
    <xf numFmtId="0" fontId="89" fillId="30" borderId="0" xfId="0" applyFont="1" applyFill="1" applyBorder="1" applyAlignment="1">
      <alignment horizontal="left" wrapText="1"/>
    </xf>
    <xf numFmtId="0" fontId="88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3" fillId="24" borderId="20" xfId="192" applyFont="1" applyFill="1" applyBorder="1" applyAlignment="1">
      <alignment horizontal="center" vertical="center" wrapText="1"/>
    </xf>
    <xf numFmtId="0" fontId="75" fillId="24" borderId="24" xfId="0" applyFont="1" applyFill="1" applyBorder="1" applyAlignment="1">
      <alignment wrapText="1"/>
    </xf>
    <xf numFmtId="0" fontId="73" fillId="24" borderId="20" xfId="190" applyFont="1" applyFill="1" applyBorder="1" applyAlignment="1">
      <alignment horizontal="center" vertical="center"/>
    </xf>
    <xf numFmtId="0" fontId="73" fillId="24" borderId="24" xfId="190" applyFont="1" applyFill="1" applyBorder="1" applyAlignment="1">
      <alignment horizontal="center" vertical="center"/>
    </xf>
    <xf numFmtId="0" fontId="73" fillId="24" borderId="3" xfId="186" applyFont="1" applyFill="1" applyBorder="1" applyAlignment="1">
      <alignment horizontal="center" vertical="center"/>
    </xf>
    <xf numFmtId="0" fontId="73" fillId="24" borderId="20" xfId="117" applyFont="1" applyFill="1" applyBorder="1" applyAlignment="1">
      <alignment horizontal="center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8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8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4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19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0"/>
    <cellStyle name="Обычный_Таб ек кв." xfId="201"/>
    <cellStyle name="Обычный_Таб_ГС 5 -е  4 кв 2014 OK " xfId="202"/>
    <cellStyle name="Обычный_ТС_Екв." xfId="203"/>
    <cellStyle name="Підсумок" xfId="108" builtinId="25" customBuiltin="1"/>
    <cellStyle name="Поганий" xfId="204" builtinId="27" customBuiltin="1"/>
    <cellStyle name="Примітка" xfId="206" builtinId="10" customBuiltin="1"/>
    <cellStyle name="Процентный 2 2" xfId="207"/>
    <cellStyle name="Процентный 2 3" xfId="208"/>
    <cellStyle name="Процентный 2 4" xfId="209"/>
    <cellStyle name="Процентный 2 5" xfId="210"/>
    <cellStyle name="Процентный 2 6" xfId="211"/>
    <cellStyle name="Процентный 2 7" xfId="212"/>
    <cellStyle name="Процентный 3" xfId="213"/>
    <cellStyle name="Результат" xfId="101" builtinId="21" customBuiltin="1"/>
    <cellStyle name="Стиль 1" xfId="215"/>
    <cellStyle name="Текст попередження" xfId="216" builtinId="11" customBuiltin="1"/>
    <cellStyle name="Текст пояснення" xfId="205" builtinId="53" customBuiltin="1"/>
    <cellStyle name="Финансовый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44911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44911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44911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44911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44911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44911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44911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44911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44911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44911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50625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50625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50625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50625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50625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50625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50625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50625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73"/>
  <sheetViews>
    <sheetView tabSelected="1" zoomScale="72" zoomScaleNormal="72" workbookViewId="0">
      <selection activeCell="K8" sqref="K8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174">
        <v>2</v>
      </c>
      <c r="B1" s="96" t="str">
        <f>IF('1'!$A$1=1,"1 Зовнішньоторговельні відносини України з країнами ЄС","1 Ukraine's External Trade with EU Countries")</f>
        <v>1 Ukraine's External Trade with EU Countries</v>
      </c>
      <c r="C1" s="96"/>
      <c r="D1" s="96"/>
      <c r="E1" s="96"/>
    </row>
    <row r="2" spans="1:36" s="98" customFormat="1" ht="13.2">
      <c r="A2" s="174"/>
      <c r="B2" s="97" t="str">
        <f>IF('1'!$A$1=1,"1.1 Динаміка експорту товарів за країнами ЄС","1.1 Dynamics of Goods Exports by EU country")</f>
        <v>1.1 Dynamics of Goods Exports by EU country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</row>
    <row r="3" spans="1:36" s="98" customFormat="1" ht="13.2">
      <c r="A3" s="176" t="s">
        <v>73</v>
      </c>
      <c r="B3" s="97" t="str">
        <f>IF('1'!$A$1=1,"1.2 Динаміка імпорту товарів за країнами ЄС","1.2 Dynamics of Goods Imports by EU country")</f>
        <v>1.2 Dynamics of Goods Imports by EU country</v>
      </c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</row>
    <row r="4" spans="1:36" s="98" customFormat="1" ht="13.2">
      <c r="A4" s="177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Dynamics of the Commodity Composition of Exports to EU countries</v>
      </c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</row>
    <row r="5" spans="1:36" s="135" customFormat="1" ht="13.2">
      <c r="A5" s="174"/>
      <c r="B5" s="99" t="str">
        <f>IF('1'!$A$1=1,"1.4 Динаміка товарної структури імпорту з країн ЄС","1.4 Dynamics of the Commodity Composition of Imports from EU countries")</f>
        <v>1.4 Dynamics of the Commodity Composition of Imports from EU countries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52"/>
      <c r="AB5" s="178"/>
      <c r="AC5" s="178"/>
      <c r="AD5" s="178"/>
      <c r="AE5" s="178"/>
      <c r="AF5" s="178"/>
      <c r="AG5" s="178"/>
      <c r="AH5" s="178"/>
      <c r="AI5" s="178"/>
      <c r="AJ5" s="100"/>
    </row>
    <row r="6" spans="1:36" ht="13.2">
      <c r="A6" s="174"/>
    </row>
    <row r="7" spans="1:36" s="92" customFormat="1">
      <c r="A7" s="91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9" spans="1:36">
      <c r="B9" s="345" t="str">
        <f>IF('1'!$A$1=1,B64,B65)</f>
        <v>Last updated on: 31.03.2025</v>
      </c>
    </row>
    <row r="11" spans="1:36">
      <c r="C11" s="92"/>
    </row>
    <row r="15" spans="1:36">
      <c r="B15" s="344" t="str">
        <f>IF('1'!$A$1=1,B70,B72)</f>
        <v>External trade in goods data are recalculated at average monthly exchange rates.</v>
      </c>
    </row>
    <row r="19" spans="11:11">
      <c r="K19" s="94" t="s">
        <v>179</v>
      </c>
    </row>
    <row r="64" spans="1:2" s="348" customFormat="1">
      <c r="A64" s="346"/>
      <c r="B64" s="347" t="s">
        <v>336</v>
      </c>
    </row>
    <row r="65" spans="1:2" s="348" customFormat="1">
      <c r="A65" s="346"/>
      <c r="B65" s="347" t="s">
        <v>337</v>
      </c>
    </row>
    <row r="66" spans="1:2" s="348" customFormat="1">
      <c r="A66" s="346"/>
    </row>
    <row r="67" spans="1:2" s="95" customFormat="1">
      <c r="A67" s="93"/>
    </row>
    <row r="68" spans="1:2" s="95" customFormat="1">
      <c r="A68" s="93"/>
    </row>
    <row r="69" spans="1:2" s="95" customFormat="1">
      <c r="A69" s="93"/>
    </row>
    <row r="70" spans="1:2" s="348" customFormat="1">
      <c r="A70" s="346"/>
      <c r="B70" s="347" t="s">
        <v>334</v>
      </c>
    </row>
    <row r="71" spans="1:2" s="348" customFormat="1">
      <c r="A71" s="346"/>
      <c r="B71" s="347"/>
    </row>
    <row r="72" spans="1:2" s="348" customFormat="1">
      <c r="A72" s="346"/>
      <c r="B72" s="347" t="s">
        <v>335</v>
      </c>
    </row>
    <row r="73" spans="1:2" s="348" customFormat="1">
      <c r="A73" s="346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M66"/>
  <sheetViews>
    <sheetView zoomScale="72" zoomScaleNormal="72" workbookViewId="0">
      <selection activeCell="S10" sqref="S10"/>
    </sheetView>
  </sheetViews>
  <sheetFormatPr defaultColWidth="8" defaultRowHeight="17.399999999999999" outlineLevelCol="1"/>
  <cols>
    <col min="1" max="1" width="7.5546875" style="103" customWidth="1"/>
    <col min="2" max="2" width="32.88671875" style="103" customWidth="1"/>
    <col min="3" max="3" width="5" style="103" hidden="1" customWidth="1" outlineLevel="1"/>
    <col min="4" max="4" width="13.6640625" style="103" hidden="1" customWidth="1" outlineLevel="1"/>
    <col min="5" max="5" width="12.44140625" style="103" hidden="1" customWidth="1" outlineLevel="1"/>
    <col min="6" max="6" width="29" style="103" hidden="1" customWidth="1" outlineLevel="1"/>
    <col min="7" max="7" width="9.21875" style="103" customWidth="1" collapsed="1"/>
    <col min="8" max="15" width="9.21875" style="103" customWidth="1"/>
    <col min="16" max="16" width="9.21875" style="187" customWidth="1"/>
    <col min="17" max="42" width="8" style="111" customWidth="1"/>
    <col min="43" max="54" width="8" style="110" customWidth="1"/>
    <col min="55" max="55" width="13.33203125" style="109" customWidth="1"/>
    <col min="56" max="57" width="8" style="303" customWidth="1"/>
    <col min="58" max="58" width="9.6640625" style="303" customWidth="1"/>
    <col min="59" max="60" width="8" style="303"/>
    <col min="61" max="61" width="12.33203125" style="303" customWidth="1"/>
    <col min="62" max="62" width="8" style="303"/>
    <col min="63" max="67" width="8" style="109"/>
    <col min="68" max="68" width="8" style="213"/>
    <col min="69" max="83" width="8" style="103"/>
    <col min="84" max="91" width="8" style="109"/>
    <col min="92" max="16384" width="8" style="103"/>
  </cols>
  <sheetData>
    <row r="1" spans="1:91" s="102" customFormat="1" ht="13.2">
      <c r="A1" s="101" t="str">
        <f>IF('1'!A1=1,"до змісту","to title")</f>
        <v>to title</v>
      </c>
      <c r="P1" s="300"/>
      <c r="R1" s="349"/>
      <c r="AQ1" s="112"/>
      <c r="AR1" s="112"/>
      <c r="AS1" s="103"/>
      <c r="AT1" s="244"/>
      <c r="AU1" s="244"/>
      <c r="AV1" s="244"/>
      <c r="AW1" s="244"/>
      <c r="AX1" s="244"/>
      <c r="AY1" s="24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300"/>
      <c r="CF1" s="104"/>
      <c r="CG1" s="104"/>
      <c r="CH1" s="104"/>
      <c r="CI1" s="104"/>
      <c r="CJ1" s="104"/>
      <c r="CK1" s="104"/>
      <c r="CL1" s="104"/>
      <c r="CM1" s="104"/>
    </row>
    <row r="2" spans="1:91" s="98" customFormat="1">
      <c r="A2" s="98" t="str">
        <f>IF('1'!$A$1=1,"1.1 Динаміка експорту товарів за країнами ЄС*","1.1 Dynamics of Goods Exports by EU country*")</f>
        <v>1.1 Dynamics of Goods Exports by EU country*</v>
      </c>
      <c r="P2" s="35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129"/>
      <c r="BD2" s="302"/>
      <c r="BE2" s="302"/>
      <c r="BF2" s="302"/>
      <c r="BG2" s="302"/>
      <c r="BH2" s="302"/>
      <c r="BI2" s="302"/>
      <c r="BJ2" s="302"/>
      <c r="BK2" s="129"/>
      <c r="BL2" s="129"/>
      <c r="BM2" s="129"/>
      <c r="BN2" s="129"/>
      <c r="BO2" s="129"/>
      <c r="BP2" s="175"/>
      <c r="CF2" s="129"/>
      <c r="CG2" s="129"/>
      <c r="CH2" s="129"/>
      <c r="CI2" s="129"/>
      <c r="CJ2" s="129"/>
      <c r="CK2" s="129"/>
      <c r="CL2" s="129"/>
      <c r="CM2" s="129"/>
    </row>
    <row r="3" spans="1:91" ht="17.25" customHeight="1">
      <c r="A3" s="105" t="str">
        <f>IF('1'!$A$1=1,"(відповідно до КПБ6)","(according to BPM6 methodology)")</f>
        <v>(according to BPM6 methodology)</v>
      </c>
      <c r="B3" s="106"/>
      <c r="C3" s="106"/>
      <c r="D3" s="106"/>
      <c r="E3" s="106"/>
      <c r="F3" s="106"/>
    </row>
    <row r="4" spans="1:91" ht="17.25" customHeight="1">
      <c r="A4" s="294" t="str">
        <f>IF('1'!$A$1=1," Млн грн","UAH mln")</f>
        <v>UAH mln</v>
      </c>
      <c r="B4" s="106"/>
      <c r="C4" s="106"/>
      <c r="D4" s="106"/>
      <c r="E4" s="106"/>
      <c r="F4" s="106"/>
    </row>
    <row r="5" spans="1:91" ht="24" customHeight="1">
      <c r="A5" s="360" t="str">
        <f>IF('1'!A1=1,C5,E5)</f>
        <v>Rank</v>
      </c>
      <c r="B5" s="362" t="str">
        <f>IF('1'!A1=1,D5,F5)</f>
        <v>Countries</v>
      </c>
      <c r="C5" s="364" t="s">
        <v>71</v>
      </c>
      <c r="D5" s="358" t="s">
        <v>7</v>
      </c>
      <c r="E5" s="364" t="s">
        <v>79</v>
      </c>
      <c r="F5" s="358" t="s">
        <v>80</v>
      </c>
      <c r="G5" s="354" t="s">
        <v>274</v>
      </c>
      <c r="H5" s="354" t="s">
        <v>275</v>
      </c>
      <c r="I5" s="354" t="s">
        <v>276</v>
      </c>
      <c r="J5" s="354" t="s">
        <v>277</v>
      </c>
      <c r="K5" s="354" t="s">
        <v>180</v>
      </c>
      <c r="L5" s="354" t="s">
        <v>185</v>
      </c>
      <c r="M5" s="356" t="s">
        <v>234</v>
      </c>
      <c r="N5" s="356" t="s">
        <v>278</v>
      </c>
      <c r="O5" s="356" t="s">
        <v>327</v>
      </c>
      <c r="P5" s="354" t="s">
        <v>338</v>
      </c>
    </row>
    <row r="6" spans="1:91" ht="31.2" customHeight="1">
      <c r="A6" s="361"/>
      <c r="B6" s="363"/>
      <c r="C6" s="365"/>
      <c r="D6" s="359"/>
      <c r="E6" s="365"/>
      <c r="F6" s="359"/>
      <c r="G6" s="355"/>
      <c r="H6" s="355"/>
      <c r="I6" s="355"/>
      <c r="J6" s="355"/>
      <c r="K6" s="355"/>
      <c r="L6" s="355"/>
      <c r="M6" s="357"/>
      <c r="N6" s="357"/>
      <c r="O6" s="357"/>
      <c r="P6" s="355"/>
    </row>
    <row r="7" spans="1:91" ht="16.95" customHeight="1">
      <c r="A7" s="188"/>
      <c r="B7" s="192" t="str">
        <f>IF('1'!$A$1=1,D7,F7)</f>
        <v>EU 28</v>
      </c>
      <c r="C7" s="189"/>
      <c r="D7" s="319" t="s">
        <v>187</v>
      </c>
      <c r="E7" s="190"/>
      <c r="F7" s="210" t="s">
        <v>199</v>
      </c>
      <c r="G7" s="200">
        <v>229204.50769729196</v>
      </c>
      <c r="H7" s="200">
        <v>273779.55253334425</v>
      </c>
      <c r="I7" s="200">
        <v>375455.0810746951</v>
      </c>
      <c r="J7" s="200">
        <v>444641.8280263138</v>
      </c>
      <c r="K7" s="200">
        <v>442341.50778163061</v>
      </c>
      <c r="L7" s="200">
        <v>410743.96643558604</v>
      </c>
      <c r="M7" s="200">
        <v>648844.21928472212</v>
      </c>
      <c r="N7" s="200">
        <v>821336.21951698046</v>
      </c>
      <c r="O7" s="200">
        <v>815016.60003893718</v>
      </c>
      <c r="P7" s="200">
        <v>912498.05759672949</v>
      </c>
    </row>
    <row r="8" spans="1:91" ht="19.2" customHeight="1">
      <c r="A8" s="188"/>
      <c r="B8" s="192" t="str">
        <f>IF('1'!$A$1=1,D8,F8)</f>
        <v>EU 27**</v>
      </c>
      <c r="C8" s="189"/>
      <c r="D8" s="319" t="s">
        <v>188</v>
      </c>
      <c r="E8" s="190"/>
      <c r="F8" s="210" t="s">
        <v>200</v>
      </c>
      <c r="G8" s="201">
        <v>222136.806201695</v>
      </c>
      <c r="H8" s="201">
        <v>266513.39743895439</v>
      </c>
      <c r="I8" s="201">
        <v>363727.21559699473</v>
      </c>
      <c r="J8" s="201">
        <v>430024.23169413465</v>
      </c>
      <c r="K8" s="201">
        <v>427529.65396120353</v>
      </c>
      <c r="L8" s="201">
        <v>394849.70274006453</v>
      </c>
      <c r="M8" s="201">
        <v>622106.85201823968</v>
      </c>
      <c r="N8" s="201">
        <v>809599.35435609822</v>
      </c>
      <c r="O8" s="201">
        <v>801993.15213297424</v>
      </c>
      <c r="P8" s="201">
        <v>889569.20950537245</v>
      </c>
      <c r="AY8" s="314" t="s">
        <v>320</v>
      </c>
      <c r="AZ8" s="315"/>
      <c r="BA8" s="315"/>
      <c r="BB8" s="109"/>
      <c r="BD8" s="109"/>
      <c r="BE8" s="104" t="s">
        <v>321</v>
      </c>
      <c r="BF8" s="104"/>
      <c r="BG8" s="104"/>
      <c r="BH8" s="104"/>
      <c r="BI8" s="104"/>
    </row>
    <row r="9" spans="1:91" ht="25.2" customHeight="1">
      <c r="A9" s="181">
        <v>1</v>
      </c>
      <c r="B9" s="185" t="str">
        <f>IF('1'!A1=1,D9,F9)</f>
        <v>Poland</v>
      </c>
      <c r="C9" s="182"/>
      <c r="D9" s="252" t="s">
        <v>25</v>
      </c>
      <c r="E9" s="252"/>
      <c r="F9" s="296" t="s">
        <v>84</v>
      </c>
      <c r="G9" s="321">
        <v>32956.59593977761</v>
      </c>
      <c r="H9" s="321">
        <v>43145.901833192445</v>
      </c>
      <c r="I9" s="321">
        <v>54150.251314792804</v>
      </c>
      <c r="J9" s="321">
        <v>67058.630765940354</v>
      </c>
      <c r="K9" s="321">
        <v>65735.993236111273</v>
      </c>
      <c r="L9" s="321">
        <v>68062.410966700874</v>
      </c>
      <c r="M9" s="321">
        <v>119073.76938611802</v>
      </c>
      <c r="N9" s="321">
        <v>194575.88069869732</v>
      </c>
      <c r="O9" s="321">
        <v>161576.50616131391</v>
      </c>
      <c r="P9" s="321">
        <v>164186.3140010784</v>
      </c>
    </row>
    <row r="10" spans="1:91" ht="25.2" customHeight="1">
      <c r="A10" s="113">
        <v>2</v>
      </c>
      <c r="B10" s="114" t="str">
        <f>IF('1'!A1=1,D10,F10)</f>
        <v>Spain</v>
      </c>
      <c r="C10" s="183"/>
      <c r="D10" s="254" t="s">
        <v>330</v>
      </c>
      <c r="E10" s="253"/>
      <c r="F10" s="298" t="s">
        <v>86</v>
      </c>
      <c r="G10" s="204">
        <v>22667.893309151026</v>
      </c>
      <c r="H10" s="204">
        <v>25237.778765576229</v>
      </c>
      <c r="I10" s="204">
        <v>33082.459345624826</v>
      </c>
      <c r="J10" s="204">
        <v>37264.790509346996</v>
      </c>
      <c r="K10" s="204">
        <v>38397.562437227927</v>
      </c>
      <c r="L10" s="204">
        <v>33188.393779565362</v>
      </c>
      <c r="M10" s="204">
        <v>45190.776699955568</v>
      </c>
      <c r="N10" s="204">
        <v>51447.722909422038</v>
      </c>
      <c r="O10" s="204">
        <v>73321.534418474854</v>
      </c>
      <c r="P10" s="204">
        <v>114162.5934588332</v>
      </c>
    </row>
    <row r="11" spans="1:91" ht="27.6" customHeight="1">
      <c r="A11" s="113">
        <v>3</v>
      </c>
      <c r="B11" s="220" t="str">
        <f>IF('1'!A1=1,D11,F11)</f>
        <v>Germany</v>
      </c>
      <c r="C11" s="183"/>
      <c r="D11" s="253" t="s">
        <v>24</v>
      </c>
      <c r="E11" s="253"/>
      <c r="F11" s="298" t="s">
        <v>87</v>
      </c>
      <c r="G11" s="204">
        <v>17514.412461806001</v>
      </c>
      <c r="H11" s="204">
        <v>21800.570272200828</v>
      </c>
      <c r="I11" s="204">
        <v>28940.437274701351</v>
      </c>
      <c r="J11" s="204">
        <v>41740.026850628579</v>
      </c>
      <c r="K11" s="204">
        <v>45505.714358423254</v>
      </c>
      <c r="L11" s="204">
        <v>40718.676977845149</v>
      </c>
      <c r="M11" s="204">
        <v>61807.528611580412</v>
      </c>
      <c r="N11" s="204">
        <v>58490.580623533482</v>
      </c>
      <c r="O11" s="204">
        <v>67547.11002421072</v>
      </c>
      <c r="P11" s="204">
        <v>91382.531696317106</v>
      </c>
    </row>
    <row r="12" spans="1:91" ht="24" customHeight="1">
      <c r="A12" s="113">
        <v>4</v>
      </c>
      <c r="B12" s="184" t="str">
        <f>IF('1'!A1=1,D12,F12)</f>
        <v>Netherlands</v>
      </c>
      <c r="C12" s="183"/>
      <c r="D12" s="253" t="s">
        <v>23</v>
      </c>
      <c r="E12" s="253"/>
      <c r="F12" s="297" t="s">
        <v>85</v>
      </c>
      <c r="G12" s="204">
        <v>16428.50632101162</v>
      </c>
      <c r="H12" s="204">
        <v>22389.557532618128</v>
      </c>
      <c r="I12" s="204">
        <v>40923.982896431451</v>
      </c>
      <c r="J12" s="204">
        <v>39166.083235012658</v>
      </c>
      <c r="K12" s="204">
        <v>44369.410753581491</v>
      </c>
      <c r="L12" s="204">
        <v>43584.579100500399</v>
      </c>
      <c r="M12" s="204">
        <v>57558.482281673583</v>
      </c>
      <c r="N12" s="204">
        <v>45854.061850176804</v>
      </c>
      <c r="O12" s="204">
        <v>54133.63286228689</v>
      </c>
      <c r="P12" s="204">
        <v>79087.61532852627</v>
      </c>
    </row>
    <row r="13" spans="1:91" ht="24" customHeight="1">
      <c r="A13" s="113">
        <v>5</v>
      </c>
      <c r="B13" s="114" t="str">
        <f>IF('1'!A1=1,D13,F13)</f>
        <v>Italy</v>
      </c>
      <c r="C13" s="183"/>
      <c r="D13" s="253" t="s">
        <v>328</v>
      </c>
      <c r="E13" s="253"/>
      <c r="F13" s="298" t="s">
        <v>83</v>
      </c>
      <c r="G13" s="204">
        <v>39772.531639852692</v>
      </c>
      <c r="H13" s="204">
        <v>45428.503822651801</v>
      </c>
      <c r="I13" s="204">
        <v>61965.740193009202</v>
      </c>
      <c r="J13" s="204">
        <v>67779.927502463092</v>
      </c>
      <c r="K13" s="204">
        <v>59305.796494014168</v>
      </c>
      <c r="L13" s="204">
        <v>50103.575967949393</v>
      </c>
      <c r="M13" s="204">
        <v>90829.830450897396</v>
      </c>
      <c r="N13" s="204">
        <v>50837.245983513705</v>
      </c>
      <c r="O13" s="204">
        <v>55639.912034083995</v>
      </c>
      <c r="P13" s="204">
        <v>76210.657863892775</v>
      </c>
    </row>
    <row r="14" spans="1:91" ht="24" customHeight="1">
      <c r="A14" s="113">
        <v>6</v>
      </c>
      <c r="B14" s="114" t="str">
        <f>IF('1'!A1=1,D14,F14)</f>
        <v>Romania</v>
      </c>
      <c r="C14" s="183"/>
      <c r="D14" s="253" t="s">
        <v>27</v>
      </c>
      <c r="E14" s="253"/>
      <c r="F14" s="297" t="s">
        <v>88</v>
      </c>
      <c r="G14" s="204">
        <v>10263.761537052525</v>
      </c>
      <c r="H14" s="204">
        <v>13622.446567900894</v>
      </c>
      <c r="I14" s="204">
        <v>15627.066581146089</v>
      </c>
      <c r="J14" s="204">
        <v>17726.538403231491</v>
      </c>
      <c r="K14" s="204">
        <v>17634.402719571961</v>
      </c>
      <c r="L14" s="204">
        <v>21263.417397114492</v>
      </c>
      <c r="M14" s="204">
        <v>32719.6789452456</v>
      </c>
      <c r="N14" s="204">
        <v>122303.32665285465</v>
      </c>
      <c r="O14" s="204">
        <v>132749.61906613156</v>
      </c>
      <c r="P14" s="204">
        <v>60882.351233223701</v>
      </c>
    </row>
    <row r="15" spans="1:91" ht="24" customHeight="1">
      <c r="A15" s="113">
        <v>7</v>
      </c>
      <c r="B15" s="114" t="str">
        <f>IF('1'!A1=1,D15,F15)</f>
        <v>Bulgaria</v>
      </c>
      <c r="C15" s="183"/>
      <c r="D15" s="253" t="s">
        <v>14</v>
      </c>
      <c r="E15" s="253"/>
      <c r="F15" s="297" t="s">
        <v>90</v>
      </c>
      <c r="G15" s="204">
        <v>9233.9235189631472</v>
      </c>
      <c r="H15" s="204">
        <v>10680.965375265998</v>
      </c>
      <c r="I15" s="204">
        <v>11403.138536684059</v>
      </c>
      <c r="J15" s="204">
        <v>13890.893859737171</v>
      </c>
      <c r="K15" s="204">
        <v>12130.277102625259</v>
      </c>
      <c r="L15" s="204">
        <v>13427.871876745776</v>
      </c>
      <c r="M15" s="204">
        <v>21954.880582667793</v>
      </c>
      <c r="N15" s="204">
        <v>45755.689438633664</v>
      </c>
      <c r="O15" s="204">
        <v>33088.510700046281</v>
      </c>
      <c r="P15" s="204">
        <v>45325.384372101602</v>
      </c>
    </row>
    <row r="16" spans="1:91" ht="21.6" customHeight="1">
      <c r="A16" s="113">
        <v>8</v>
      </c>
      <c r="B16" s="114" t="str">
        <f>IF('1'!A1=1,D16,F16)</f>
        <v>Slovakia</v>
      </c>
      <c r="C16" s="183"/>
      <c r="D16" s="253" t="s">
        <v>28</v>
      </c>
      <c r="E16" s="253"/>
      <c r="F16" s="297" t="s">
        <v>93</v>
      </c>
      <c r="G16" s="204">
        <v>8110.4162896508697</v>
      </c>
      <c r="H16" s="204">
        <v>9598.9453534082695</v>
      </c>
      <c r="I16" s="204">
        <v>14728.716405098652</v>
      </c>
      <c r="J16" s="204">
        <v>19395.323191289812</v>
      </c>
      <c r="K16" s="204">
        <v>14396.628664594989</v>
      </c>
      <c r="L16" s="204">
        <v>9496.084478892757</v>
      </c>
      <c r="M16" s="204">
        <v>25110.064392963322</v>
      </c>
      <c r="N16" s="204">
        <v>46026.610619256186</v>
      </c>
      <c r="O16" s="204">
        <v>38574.10009910848</v>
      </c>
      <c r="P16" s="204">
        <v>35932.9948348939</v>
      </c>
    </row>
    <row r="17" spans="1:61" ht="23.4" customHeight="1">
      <c r="A17" s="113">
        <v>9</v>
      </c>
      <c r="B17" s="114" t="str">
        <f>IF('1'!A1=1,D17,F17)</f>
        <v>Belgium</v>
      </c>
      <c r="C17" s="183"/>
      <c r="D17" s="253" t="s">
        <v>13</v>
      </c>
      <c r="E17" s="253"/>
      <c r="F17" s="297" t="s">
        <v>98</v>
      </c>
      <c r="G17" s="204">
        <v>6004.4114516409545</v>
      </c>
      <c r="H17" s="204">
        <v>5732.1619339665613</v>
      </c>
      <c r="I17" s="204">
        <v>11265.414543726311</v>
      </c>
      <c r="J17" s="204">
        <v>15668.514584445746</v>
      </c>
      <c r="K17" s="204">
        <v>16557.827610473654</v>
      </c>
      <c r="L17" s="204">
        <v>14423.935853659008</v>
      </c>
      <c r="M17" s="204">
        <v>16599.899318303906</v>
      </c>
      <c r="N17" s="204">
        <v>15072.26946289586</v>
      </c>
      <c r="O17" s="204">
        <v>12911.630514646644</v>
      </c>
      <c r="P17" s="204">
        <v>33756.344368020429</v>
      </c>
      <c r="BC17" s="110"/>
    </row>
    <row r="18" spans="1:61" ht="22.2" customHeight="1">
      <c r="A18" s="113">
        <v>10</v>
      </c>
      <c r="B18" s="114" t="str">
        <f>IF('1'!A1=1,D18,F18)</f>
        <v>Czech Republic</v>
      </c>
      <c r="C18" s="183"/>
      <c r="D18" s="253" t="s">
        <v>329</v>
      </c>
      <c r="E18" s="253"/>
      <c r="F18" s="297" t="s">
        <v>91</v>
      </c>
      <c r="G18" s="204">
        <v>8294.2000838934873</v>
      </c>
      <c r="H18" s="204">
        <v>10411.68716610477</v>
      </c>
      <c r="I18" s="204">
        <v>14102.102418882849</v>
      </c>
      <c r="J18" s="204">
        <v>17456.416755676863</v>
      </c>
      <c r="K18" s="204">
        <v>17308.144705622697</v>
      </c>
      <c r="L18" s="204">
        <v>16471.10915451777</v>
      </c>
      <c r="M18" s="204">
        <v>30121.73693416499</v>
      </c>
      <c r="N18" s="204">
        <v>33184.83213626971</v>
      </c>
      <c r="O18" s="204">
        <v>31010.213118581625</v>
      </c>
      <c r="P18" s="204">
        <v>29664.835673548274</v>
      </c>
    </row>
    <row r="19" spans="1:61" ht="30" customHeight="1">
      <c r="A19" s="113">
        <v>11</v>
      </c>
      <c r="B19" s="114" t="str">
        <f>IF('1'!A1=1,D19,F19)</f>
        <v>France</v>
      </c>
      <c r="C19" s="183"/>
      <c r="D19" s="253" t="s">
        <v>33</v>
      </c>
      <c r="E19" s="253"/>
      <c r="F19" s="297" t="s">
        <v>92</v>
      </c>
      <c r="G19" s="204">
        <v>10263.306389578856</v>
      </c>
      <c r="H19" s="204">
        <v>10713.231279856143</v>
      </c>
      <c r="I19" s="204">
        <v>9964.4258943488312</v>
      </c>
      <c r="J19" s="204">
        <v>13398.065026210164</v>
      </c>
      <c r="K19" s="204">
        <v>14039.344148497883</v>
      </c>
      <c r="L19" s="204">
        <v>14617.460601220662</v>
      </c>
      <c r="M19" s="204">
        <v>22957.577737027939</v>
      </c>
      <c r="N19" s="204">
        <v>18246.82102220544</v>
      </c>
      <c r="O19" s="204">
        <v>17230.907136314272</v>
      </c>
      <c r="P19" s="204">
        <v>28902.686920185712</v>
      </c>
    </row>
    <row r="20" spans="1:61" ht="23.4" customHeight="1">
      <c r="A20" s="113">
        <v>12</v>
      </c>
      <c r="B20" s="114" t="str">
        <f>IF('1'!A1=1,D20,F20)</f>
        <v>Lithuania</v>
      </c>
      <c r="C20" s="183"/>
      <c r="D20" s="253" t="s">
        <v>20</v>
      </c>
      <c r="E20" s="253"/>
      <c r="F20" s="297" t="s">
        <v>96</v>
      </c>
      <c r="G20" s="204">
        <v>4877.3289346095435</v>
      </c>
      <c r="H20" s="204">
        <v>6151.2635654868409</v>
      </c>
      <c r="I20" s="204">
        <v>9523.8015843570684</v>
      </c>
      <c r="J20" s="204">
        <v>8994.4908958257001</v>
      </c>
      <c r="K20" s="204">
        <v>10238.388609115294</v>
      </c>
      <c r="L20" s="204">
        <v>11357.350801395793</v>
      </c>
      <c r="M20" s="204">
        <v>14797.37686195777</v>
      </c>
      <c r="N20" s="204">
        <v>20798.551463394273</v>
      </c>
      <c r="O20" s="204">
        <v>22899.359705404178</v>
      </c>
      <c r="P20" s="204">
        <v>22980.738503971108</v>
      </c>
    </row>
    <row r="21" spans="1:61" ht="22.2" customHeight="1">
      <c r="A21" s="113">
        <v>13</v>
      </c>
      <c r="B21" s="114" t="str">
        <f>IF('1'!A1=1,D21,F21)</f>
        <v>Austria</v>
      </c>
      <c r="C21" s="183"/>
      <c r="D21" s="253" t="s">
        <v>12</v>
      </c>
      <c r="E21" s="253"/>
      <c r="F21" s="297" t="s">
        <v>95</v>
      </c>
      <c r="G21" s="204">
        <v>6392.4509137601872</v>
      </c>
      <c r="H21" s="204">
        <v>7661.8746669117972</v>
      </c>
      <c r="I21" s="204">
        <v>12238.984265401938</v>
      </c>
      <c r="J21" s="204">
        <v>12838.605422724893</v>
      </c>
      <c r="K21" s="204">
        <v>13316.64239357509</v>
      </c>
      <c r="L21" s="204">
        <v>14085.726287393338</v>
      </c>
      <c r="M21" s="204">
        <v>23756.45861215924</v>
      </c>
      <c r="N21" s="204">
        <v>24152.664348304039</v>
      </c>
      <c r="O21" s="204">
        <v>20215.079980972849</v>
      </c>
      <c r="P21" s="204">
        <v>22567.902309015331</v>
      </c>
    </row>
    <row r="22" spans="1:61" ht="22.8" customHeight="1">
      <c r="A22" s="113">
        <v>14</v>
      </c>
      <c r="B22" s="114" t="str">
        <f>IF('1'!A1=1,D22,F22)</f>
        <v>Hungary</v>
      </c>
      <c r="C22" s="183"/>
      <c r="D22" s="253" t="s">
        <v>31</v>
      </c>
      <c r="E22" s="253"/>
      <c r="F22" s="297" t="s">
        <v>89</v>
      </c>
      <c r="G22" s="204">
        <v>8373.3163259635003</v>
      </c>
      <c r="H22" s="204">
        <v>11254.150741712296</v>
      </c>
      <c r="I22" s="204">
        <v>14656.405686597531</v>
      </c>
      <c r="J22" s="204">
        <v>19848.823529082012</v>
      </c>
      <c r="K22" s="204">
        <v>19435.516637625482</v>
      </c>
      <c r="L22" s="204">
        <v>13181.939689776236</v>
      </c>
      <c r="M22" s="204">
        <v>16536.543400618517</v>
      </c>
      <c r="N22" s="204">
        <v>44516.261414802626</v>
      </c>
      <c r="O22" s="204">
        <v>26470.440314224958</v>
      </c>
      <c r="P22" s="204">
        <v>18938.644478303861</v>
      </c>
    </row>
    <row r="23" spans="1:61" ht="23.4" customHeight="1">
      <c r="A23" s="113">
        <v>15</v>
      </c>
      <c r="B23" s="114" t="str">
        <f>IF('1'!A1=1,D23,F23)</f>
        <v>Greece</v>
      </c>
      <c r="C23" s="255"/>
      <c r="D23" s="256" t="s">
        <v>15</v>
      </c>
      <c r="E23" s="257"/>
      <c r="F23" s="299" t="s">
        <v>97</v>
      </c>
      <c r="G23" s="204">
        <v>3388.164938102997</v>
      </c>
      <c r="H23" s="204">
        <v>4071.166647236309</v>
      </c>
      <c r="I23" s="204">
        <v>5197.7280207801941</v>
      </c>
      <c r="J23" s="204">
        <v>7599.7978352950922</v>
      </c>
      <c r="K23" s="204">
        <v>7097.6522014061511</v>
      </c>
      <c r="L23" s="204">
        <v>4786.0447570971082</v>
      </c>
      <c r="M23" s="204">
        <v>5698.2372628407338</v>
      </c>
      <c r="N23" s="204">
        <v>6141.5990255781362</v>
      </c>
      <c r="O23" s="204">
        <v>9422.1872000617259</v>
      </c>
      <c r="P23" s="204">
        <v>16407.430877023737</v>
      </c>
      <c r="BC23" s="110"/>
    </row>
    <row r="24" spans="1:61" ht="23.4" customHeight="1">
      <c r="A24" s="113">
        <v>16</v>
      </c>
      <c r="B24" s="114" t="str">
        <f>IF('1'!A1=1,D24,F24)</f>
        <v>Latvia</v>
      </c>
      <c r="C24" s="255"/>
      <c r="D24" s="256" t="s">
        <v>19</v>
      </c>
      <c r="E24" s="257"/>
      <c r="F24" s="299" t="s">
        <v>100</v>
      </c>
      <c r="G24" s="204">
        <v>2985.3320175019744</v>
      </c>
      <c r="H24" s="204">
        <v>3198.6892313792182</v>
      </c>
      <c r="I24" s="204">
        <v>5366.311910213436</v>
      </c>
      <c r="J24" s="204">
        <v>7683.2524643616216</v>
      </c>
      <c r="K24" s="204">
        <v>7234.008278146759</v>
      </c>
      <c r="L24" s="204">
        <v>6009.9755665450075</v>
      </c>
      <c r="M24" s="204">
        <v>7385.1824494530174</v>
      </c>
      <c r="N24" s="204">
        <v>9219.7545342656285</v>
      </c>
      <c r="O24" s="204">
        <v>11758.622549744108</v>
      </c>
      <c r="P24" s="204">
        <v>11694.651228745659</v>
      </c>
      <c r="BC24" s="110"/>
    </row>
    <row r="25" spans="1:61" ht="24" customHeight="1">
      <c r="A25" s="113">
        <v>17</v>
      </c>
      <c r="B25" s="114" t="str">
        <f>IF('1'!A1=1,D25,F25)</f>
        <v>Portugal</v>
      </c>
      <c r="C25" s="255"/>
      <c r="D25" s="256" t="s">
        <v>26</v>
      </c>
      <c r="E25" s="257"/>
      <c r="F25" s="299" t="s">
        <v>99</v>
      </c>
      <c r="G25" s="204">
        <v>6273.6176634705262</v>
      </c>
      <c r="H25" s="204">
        <v>5140.6057008650469</v>
      </c>
      <c r="I25" s="204">
        <v>6278.7654482598109</v>
      </c>
      <c r="J25" s="204">
        <v>6121.978908351326</v>
      </c>
      <c r="K25" s="204">
        <v>7335.1965076776632</v>
      </c>
      <c r="L25" s="204">
        <v>6216.4540774919933</v>
      </c>
      <c r="M25" s="204">
        <v>9059.7508810295112</v>
      </c>
      <c r="N25" s="204">
        <v>4240.6000202606774</v>
      </c>
      <c r="O25" s="204">
        <v>8144.4286352019935</v>
      </c>
      <c r="P25" s="204">
        <v>9330.8508898483851</v>
      </c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32" t="s">
        <v>154</v>
      </c>
      <c r="BE25" s="303" t="s">
        <v>168</v>
      </c>
      <c r="BF25" s="303" t="s">
        <v>170</v>
      </c>
    </row>
    <row r="26" spans="1:61" ht="27.6" customHeight="1">
      <c r="A26" s="113">
        <v>18</v>
      </c>
      <c r="B26" s="114" t="str">
        <f>IF('1'!A1=1,D26,F26)</f>
        <v>Cyprus</v>
      </c>
      <c r="C26" s="255"/>
      <c r="D26" s="256" t="s">
        <v>18</v>
      </c>
      <c r="E26" s="257"/>
      <c r="F26" s="299" t="s">
        <v>103</v>
      </c>
      <c r="G26" s="204">
        <v>1260.338393029813</v>
      </c>
      <c r="H26" s="204">
        <v>1361.0815356278415</v>
      </c>
      <c r="I26" s="204">
        <v>2120.4388514014804</v>
      </c>
      <c r="J26" s="204">
        <v>1092.2413643125692</v>
      </c>
      <c r="K26" s="204">
        <v>1102.2018554180022</v>
      </c>
      <c r="L26" s="204">
        <v>826.64426472156902</v>
      </c>
      <c r="M26" s="204">
        <v>1284.0055150709095</v>
      </c>
      <c r="N26" s="204">
        <v>1837.7305716802348</v>
      </c>
      <c r="O26" s="204">
        <v>3946.2536578285408</v>
      </c>
      <c r="P26" s="204">
        <v>5592.7164127617143</v>
      </c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15"/>
      <c r="AR26" s="115"/>
      <c r="AS26" s="115"/>
      <c r="AT26" s="109"/>
      <c r="AU26" s="115" t="s">
        <v>68</v>
      </c>
      <c r="AV26" s="115"/>
      <c r="AW26" s="115"/>
      <c r="AX26" s="115"/>
      <c r="AY26" s="115"/>
      <c r="AZ26" s="115"/>
      <c r="BA26" s="115"/>
      <c r="BB26" s="115"/>
      <c r="BC26" s="132" t="s">
        <v>151</v>
      </c>
      <c r="BE26" s="307" t="s">
        <v>169</v>
      </c>
      <c r="BF26" s="306" t="s">
        <v>171</v>
      </c>
    </row>
    <row r="27" spans="1:61" ht="24" customHeight="1">
      <c r="A27" s="113">
        <v>19</v>
      </c>
      <c r="B27" s="114" t="str">
        <f>IF('1'!A1=1,D27,F27)</f>
        <v>Denmark</v>
      </c>
      <c r="C27" s="255"/>
      <c r="D27" s="256" t="s">
        <v>16</v>
      </c>
      <c r="E27" s="257"/>
      <c r="F27" s="299" t="s">
        <v>102</v>
      </c>
      <c r="G27" s="204">
        <v>1753.4778045344692</v>
      </c>
      <c r="H27" s="204">
        <v>1992.1859930088251</v>
      </c>
      <c r="I27" s="204">
        <v>2334.0629672641412</v>
      </c>
      <c r="J27" s="204">
        <v>3537.9998629925931</v>
      </c>
      <c r="K27" s="204">
        <v>3713.0244190806457</v>
      </c>
      <c r="L27" s="204">
        <v>2558.0208258593302</v>
      </c>
      <c r="M27" s="204">
        <v>3409.3558147554368</v>
      </c>
      <c r="N27" s="204">
        <v>3464.7569796406592</v>
      </c>
      <c r="O27" s="204">
        <v>5089.1495216608419</v>
      </c>
      <c r="P27" s="204">
        <v>4519.3091836021449</v>
      </c>
      <c r="BC27" s="110"/>
    </row>
    <row r="28" spans="1:61" ht="24.6" customHeight="1">
      <c r="A28" s="113">
        <v>20</v>
      </c>
      <c r="B28" s="114" t="str">
        <f>IF('1'!A1=1,D28,F28)</f>
        <v>Sweden</v>
      </c>
      <c r="C28" s="255"/>
      <c r="D28" s="256" t="s">
        <v>36</v>
      </c>
      <c r="E28" s="257"/>
      <c r="F28" s="299" t="s">
        <v>104</v>
      </c>
      <c r="G28" s="204">
        <v>1045.4444262359684</v>
      </c>
      <c r="H28" s="204">
        <v>1303.8996648628979</v>
      </c>
      <c r="I28" s="204">
        <v>1673.9849855144771</v>
      </c>
      <c r="J28" s="204">
        <v>1612.1606866224538</v>
      </c>
      <c r="K28" s="204">
        <v>1543.6270764976234</v>
      </c>
      <c r="L28" s="204">
        <v>1698.0567597295194</v>
      </c>
      <c r="M28" s="204">
        <v>2436.9848244310579</v>
      </c>
      <c r="N28" s="204">
        <v>2133.6678087488999</v>
      </c>
      <c r="O28" s="204">
        <v>2609.5378976181537</v>
      </c>
      <c r="P28" s="204">
        <v>3521.779674290241</v>
      </c>
      <c r="BC28" s="110"/>
    </row>
    <row r="29" spans="1:61" ht="23.4" customHeight="1">
      <c r="A29" s="113">
        <v>21</v>
      </c>
      <c r="B29" s="114" t="str">
        <f>IF('1'!A1=1,D29,F29)</f>
        <v>Estonia</v>
      </c>
      <c r="C29" s="255"/>
      <c r="D29" s="256" t="s">
        <v>17</v>
      </c>
      <c r="E29" s="257"/>
      <c r="F29" s="299" t="s">
        <v>101</v>
      </c>
      <c r="G29" s="204">
        <v>1050.1112859969849</v>
      </c>
      <c r="H29" s="204">
        <v>1944.8599112927691</v>
      </c>
      <c r="I29" s="204">
        <v>2856.0151271485352</v>
      </c>
      <c r="J29" s="204">
        <v>3341.9503330141229</v>
      </c>
      <c r="K29" s="204">
        <v>2848.2387929849569</v>
      </c>
      <c r="L29" s="204">
        <v>2400.4656949196892</v>
      </c>
      <c r="M29" s="204">
        <v>3966.2306304087538</v>
      </c>
      <c r="N29" s="204">
        <v>3331.172226790768</v>
      </c>
      <c r="O29" s="204">
        <v>3316.601305929009</v>
      </c>
      <c r="P29" s="204">
        <v>2803.0611872923041</v>
      </c>
      <c r="BC29" s="110"/>
    </row>
    <row r="30" spans="1:61" ht="23.4" customHeight="1">
      <c r="A30" s="113">
        <v>22</v>
      </c>
      <c r="B30" s="114" t="str">
        <f>IF('1'!A1=1,D30,F30)</f>
        <v>Croatia</v>
      </c>
      <c r="C30" s="255"/>
      <c r="D30" s="256" t="s">
        <v>34</v>
      </c>
      <c r="E30" s="257"/>
      <c r="F30" s="299" t="s">
        <v>107</v>
      </c>
      <c r="G30" s="204">
        <v>572.68354843426835</v>
      </c>
      <c r="H30" s="204">
        <v>951.62698087414424</v>
      </c>
      <c r="I30" s="204">
        <v>632.14591033400438</v>
      </c>
      <c r="J30" s="204">
        <v>935.3491247560786</v>
      </c>
      <c r="K30" s="204">
        <v>937.87588744811524</v>
      </c>
      <c r="L30" s="204">
        <v>757.58562359281689</v>
      </c>
      <c r="M30" s="204">
        <v>1167.3473014113008</v>
      </c>
      <c r="N30" s="204">
        <v>2311.6515898915059</v>
      </c>
      <c r="O30" s="204">
        <v>3174.7916411868173</v>
      </c>
      <c r="P30" s="204">
        <v>2568.8977603210919</v>
      </c>
      <c r="BC30" s="110"/>
      <c r="BH30" s="303" t="s">
        <v>285</v>
      </c>
      <c r="BI30" s="306" t="s">
        <v>286</v>
      </c>
    </row>
    <row r="31" spans="1:61" ht="21.6" customHeight="1">
      <c r="A31" s="113">
        <v>23</v>
      </c>
      <c r="B31" s="114" t="str">
        <f>IF('1'!A1=1,D31,F31)</f>
        <v>Slovenia</v>
      </c>
      <c r="C31" s="255"/>
      <c r="D31" s="256" t="s">
        <v>29</v>
      </c>
      <c r="E31" s="257"/>
      <c r="F31" s="299" t="s">
        <v>109</v>
      </c>
      <c r="G31" s="204">
        <v>325.04315302399277</v>
      </c>
      <c r="H31" s="204">
        <v>397.28869731867098</v>
      </c>
      <c r="I31" s="204">
        <v>741.04608186008033</v>
      </c>
      <c r="J31" s="204">
        <v>893.33041026460864</v>
      </c>
      <c r="K31" s="204">
        <v>993.37128762119994</v>
      </c>
      <c r="L31" s="204">
        <v>1070.1741760968084</v>
      </c>
      <c r="M31" s="204">
        <v>2040.771911462976</v>
      </c>
      <c r="N31" s="204">
        <v>1883.8248362729209</v>
      </c>
      <c r="O31" s="204">
        <v>2351.6895080343393</v>
      </c>
      <c r="P31" s="204">
        <v>2522.4149964688518</v>
      </c>
      <c r="BC31" s="110"/>
      <c r="BH31" s="301" t="s">
        <v>283</v>
      </c>
      <c r="BI31" s="306" t="s">
        <v>284</v>
      </c>
    </row>
    <row r="32" spans="1:61" ht="19.95" customHeight="1">
      <c r="A32" s="113">
        <v>24</v>
      </c>
      <c r="B32" s="114" t="str">
        <f>IF('1'!A1=1,D32,F32)</f>
        <v>Ireland</v>
      </c>
      <c r="C32" s="255"/>
      <c r="D32" s="257" t="s">
        <v>9</v>
      </c>
      <c r="E32" s="257"/>
      <c r="F32" s="299" t="s">
        <v>105</v>
      </c>
      <c r="G32" s="204">
        <v>1242.9750693342307</v>
      </c>
      <c r="H32" s="204">
        <v>1169.7782528338173</v>
      </c>
      <c r="I32" s="204">
        <v>1476.3681176399184</v>
      </c>
      <c r="J32" s="204">
        <v>2095.6581208921398</v>
      </c>
      <c r="K32" s="204">
        <v>3973.2017108110149</v>
      </c>
      <c r="L32" s="204">
        <v>2457.7873312749457</v>
      </c>
      <c r="M32" s="204">
        <v>2651.9847280554927</v>
      </c>
      <c r="N32" s="204">
        <v>1325.0113615537005</v>
      </c>
      <c r="O32" s="204">
        <v>542.87909432010508</v>
      </c>
      <c r="P32" s="204">
        <v>2430.2593155244517</v>
      </c>
      <c r="BC32" s="110"/>
    </row>
    <row r="33" spans="1:91" ht="25.8" customHeight="1">
      <c r="A33" s="113">
        <v>25</v>
      </c>
      <c r="B33" s="114" t="str">
        <f>IF('1'!A1=1,D33,F33)</f>
        <v>Malta</v>
      </c>
      <c r="C33" s="255"/>
      <c r="D33" s="256" t="s">
        <v>22</v>
      </c>
      <c r="E33" s="257"/>
      <c r="F33" s="299" t="s">
        <v>108</v>
      </c>
      <c r="G33" s="204">
        <v>261.37557051491376</v>
      </c>
      <c r="H33" s="204">
        <v>178.25042842909022</v>
      </c>
      <c r="I33" s="204">
        <v>1171.1949838781311</v>
      </c>
      <c r="J33" s="204">
        <v>1317.7817439816718</v>
      </c>
      <c r="K33" s="204">
        <v>764.5142865026271</v>
      </c>
      <c r="L33" s="204">
        <v>215.77594571202309</v>
      </c>
      <c r="M33" s="204">
        <v>722.50056279495402</v>
      </c>
      <c r="N33" s="204">
        <v>330.46252145844676</v>
      </c>
      <c r="O33" s="204">
        <v>2565.5609361139782</v>
      </c>
      <c r="P33" s="204">
        <v>2215.022328581279</v>
      </c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15"/>
      <c r="AR33" s="115"/>
      <c r="AS33" s="115"/>
      <c r="AT33" s="109" t="s">
        <v>175</v>
      </c>
      <c r="AU33" s="115" t="s">
        <v>70</v>
      </c>
      <c r="AV33" s="115"/>
      <c r="AW33" s="115"/>
      <c r="AX33" s="115"/>
      <c r="AY33" s="115"/>
      <c r="AZ33" s="115"/>
      <c r="BA33" s="115"/>
      <c r="BB33" s="115"/>
      <c r="BC33" s="132" t="s">
        <v>152</v>
      </c>
      <c r="BE33" s="307" t="s">
        <v>279</v>
      </c>
      <c r="BF33" s="306" t="s">
        <v>280</v>
      </c>
      <c r="BH33" s="307" t="s">
        <v>282</v>
      </c>
      <c r="BI33" s="306" t="s">
        <v>281</v>
      </c>
      <c r="CI33" s="109" t="s">
        <v>324</v>
      </c>
      <c r="CJ33" s="109" t="s">
        <v>246</v>
      </c>
    </row>
    <row r="34" spans="1:91" ht="24" customHeight="1">
      <c r="A34" s="113">
        <v>26</v>
      </c>
      <c r="B34" s="114" t="str">
        <f>IF('1'!A1=1,D34,F34)</f>
        <v>Finland</v>
      </c>
      <c r="C34" s="255"/>
      <c r="D34" s="256" t="s">
        <v>32</v>
      </c>
      <c r="E34" s="257"/>
      <c r="F34" s="299" t="s">
        <v>106</v>
      </c>
      <c r="G34" s="204">
        <v>698.3344056696169</v>
      </c>
      <c r="H34" s="204">
        <v>844.80875509941393</v>
      </c>
      <c r="I34" s="204">
        <v>1113.4534940584833</v>
      </c>
      <c r="J34" s="204">
        <v>1367.7931686390752</v>
      </c>
      <c r="K34" s="204">
        <v>1109.8704027507154</v>
      </c>
      <c r="L34" s="204">
        <v>1402.4815364683664</v>
      </c>
      <c r="M34" s="204">
        <v>2842.7535465203018</v>
      </c>
      <c r="N34" s="204">
        <v>1834.2928365747505</v>
      </c>
      <c r="O34" s="204">
        <v>1578.133416828801</v>
      </c>
      <c r="P34" s="204">
        <v>1775.5970168405563</v>
      </c>
      <c r="BC34" s="110"/>
    </row>
    <row r="35" spans="1:91" ht="27" customHeight="1">
      <c r="A35" s="113">
        <v>27</v>
      </c>
      <c r="B35" s="114" t="str">
        <f>IF('1'!A1=1,D35,F35)</f>
        <v>Luxembourg</v>
      </c>
      <c r="C35" s="255"/>
      <c r="D35" s="316" t="s">
        <v>21</v>
      </c>
      <c r="E35" s="257"/>
      <c r="F35" s="299" t="s">
        <v>110</v>
      </c>
      <c r="G35" s="204">
        <v>126.85280913321175</v>
      </c>
      <c r="H35" s="204">
        <v>130.11676327332509</v>
      </c>
      <c r="I35" s="204">
        <v>192.77275783899228</v>
      </c>
      <c r="J35" s="204">
        <v>197.80713903572575</v>
      </c>
      <c r="K35" s="204">
        <v>505.22138379753062</v>
      </c>
      <c r="L35" s="204">
        <v>467.70324727832428</v>
      </c>
      <c r="M35" s="204">
        <v>427.14237467109621</v>
      </c>
      <c r="N35" s="204">
        <v>282.31141942218608</v>
      </c>
      <c r="O35" s="204">
        <v>124.76063264459</v>
      </c>
      <c r="P35" s="204">
        <v>205.6235921604472</v>
      </c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15"/>
      <c r="AR35" s="115"/>
      <c r="AS35" s="115"/>
      <c r="AT35" s="109"/>
      <c r="AU35" s="115" t="s">
        <v>69</v>
      </c>
      <c r="AV35" s="115"/>
      <c r="AW35" s="115"/>
      <c r="AX35" s="115"/>
      <c r="AY35" s="115"/>
      <c r="AZ35" s="115"/>
      <c r="BA35" s="115"/>
      <c r="BB35" s="115"/>
      <c r="BC35" s="132" t="s">
        <v>153</v>
      </c>
    </row>
    <row r="36" spans="1:91" ht="51" customHeight="1">
      <c r="A36" s="209"/>
      <c r="B36" s="221" t="str">
        <f>IF('1'!A1=1,D36,F36)</f>
        <v>Reference: United Kingdom of Great Britain and Northern Ireland</v>
      </c>
      <c r="C36" s="317"/>
      <c r="D36" s="318" t="s">
        <v>224</v>
      </c>
      <c r="E36" s="318"/>
      <c r="F36" s="318" t="s">
        <v>225</v>
      </c>
      <c r="G36" s="320">
        <v>7067.7014955969516</v>
      </c>
      <c r="H36" s="320">
        <v>7266.1550943898546</v>
      </c>
      <c r="I36" s="320">
        <v>11727.865477700432</v>
      </c>
      <c r="J36" s="320">
        <v>14617.596332179113</v>
      </c>
      <c r="K36" s="320">
        <v>14811.853820427139</v>
      </c>
      <c r="L36" s="320">
        <v>15894.263695521489</v>
      </c>
      <c r="M36" s="320">
        <v>26737.367266482499</v>
      </c>
      <c r="N36" s="320">
        <v>11736.865160882124</v>
      </c>
      <c r="O36" s="320">
        <v>13023.447905962832</v>
      </c>
      <c r="P36" s="320">
        <v>22928.848091356991</v>
      </c>
    </row>
    <row r="37" spans="1:91" ht="16.95" customHeight="1">
      <c r="A37" s="103" t="str">
        <f>IF('1'!$A$1=1,C37,E37)</f>
        <v>* According to State Statistics Service of Ukraine data.</v>
      </c>
      <c r="B37" s="121"/>
      <c r="C37" s="169" t="s">
        <v>178</v>
      </c>
      <c r="D37" s="172"/>
      <c r="E37" s="170" t="s">
        <v>186</v>
      </c>
      <c r="F37" s="171"/>
      <c r="BC37" s="110"/>
    </row>
    <row r="38" spans="1:91" ht="13.2" customHeight="1">
      <c r="A38" s="102" t="str">
        <f>IF('1'!A1=1,C38,E38)</f>
        <v>Notes:</v>
      </c>
      <c r="B38" s="116"/>
      <c r="C38" s="117" t="s">
        <v>183</v>
      </c>
      <c r="D38" s="118"/>
      <c r="E38" s="119" t="s">
        <v>184</v>
      </c>
      <c r="F38" s="118"/>
      <c r="BC38" s="110"/>
      <c r="BH38" s="307" t="s">
        <v>155</v>
      </c>
      <c r="BI38" s="306" t="s">
        <v>156</v>
      </c>
    </row>
    <row r="39" spans="1:91" s="125" customFormat="1">
      <c r="A39" s="103" t="str">
        <f>IF('1'!A1=1,C39,E39)</f>
        <v>Since 2014, data exclude the temporarily occupied by the russian federation territories of Ukraine.</v>
      </c>
      <c r="B39" s="122"/>
      <c r="C39" s="259" t="s">
        <v>331</v>
      </c>
      <c r="D39" s="260"/>
      <c r="E39" s="291" t="s">
        <v>332</v>
      </c>
      <c r="F39" s="260"/>
      <c r="G39" s="124"/>
      <c r="H39" s="124"/>
      <c r="I39" s="124"/>
      <c r="J39" s="124"/>
      <c r="K39" s="124"/>
      <c r="L39" s="124"/>
      <c r="M39" s="124"/>
      <c r="N39" s="124"/>
      <c r="O39" s="124"/>
      <c r="P39" s="351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127"/>
      <c r="BD39" s="304"/>
      <c r="BE39" s="304"/>
      <c r="BF39" s="304"/>
      <c r="BG39" s="304"/>
      <c r="BH39" s="304"/>
      <c r="BI39" s="304"/>
      <c r="BJ39" s="304"/>
      <c r="BK39" s="127"/>
      <c r="BL39" s="127"/>
      <c r="BM39" s="127"/>
      <c r="BN39" s="127"/>
      <c r="BO39" s="127"/>
      <c r="BP39" s="214"/>
      <c r="CF39" s="127"/>
      <c r="CG39" s="127"/>
      <c r="CH39" s="127"/>
      <c r="CI39" s="127"/>
      <c r="CJ39" s="127"/>
      <c r="CK39" s="127"/>
      <c r="CL39" s="127"/>
      <c r="CM39" s="127"/>
    </row>
    <row r="40" spans="1:91" s="108" customFormat="1" ht="19.2" customHeight="1">
      <c r="A40" s="193" t="str">
        <f>IF('1'!$A$1=1,C40,F40)</f>
        <v xml:space="preserve"> **The Union currently counts 27 EU countries. The United Kingdom of Great Britain and Northern Ireland withdrew from the European Union on 31 January 2020.</v>
      </c>
      <c r="C40" s="262" t="s">
        <v>226</v>
      </c>
      <c r="D40" s="263"/>
      <c r="E40" s="262"/>
      <c r="F40" s="262" t="s">
        <v>241</v>
      </c>
      <c r="P40" s="187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305"/>
      <c r="BE40" s="305"/>
      <c r="BF40" s="305"/>
      <c r="BG40" s="305"/>
      <c r="BH40" s="305"/>
      <c r="BI40" s="305"/>
      <c r="BJ40" s="305"/>
      <c r="BK40" s="110"/>
      <c r="BL40" s="110"/>
      <c r="BM40" s="110"/>
      <c r="BN40" s="110"/>
      <c r="BO40" s="110"/>
      <c r="BP40" s="187"/>
      <c r="CF40" s="110"/>
      <c r="CG40" s="110"/>
      <c r="CH40" s="110"/>
      <c r="CI40" s="110"/>
      <c r="CJ40" s="110"/>
      <c r="CK40" s="110"/>
      <c r="CL40" s="110"/>
      <c r="CM40" s="110"/>
    </row>
    <row r="44" spans="1:91">
      <c r="A44" s="251"/>
    </row>
    <row r="64" spans="2:6">
      <c r="B64" s="120"/>
      <c r="C64" s="120"/>
      <c r="D64" s="120"/>
      <c r="E64" s="120"/>
      <c r="F64" s="120"/>
    </row>
    <row r="66" spans="7:15">
      <c r="G66" s="107"/>
      <c r="H66" s="107"/>
      <c r="I66" s="107"/>
      <c r="J66" s="107"/>
      <c r="K66" s="107"/>
      <c r="L66" s="107"/>
      <c r="M66" s="107"/>
      <c r="N66" s="107"/>
      <c r="O66" s="107"/>
    </row>
  </sheetData>
  <mergeCells count="16">
    <mergeCell ref="A5:A6"/>
    <mergeCell ref="B5:B6"/>
    <mergeCell ref="C5:C6"/>
    <mergeCell ref="D5:D6"/>
    <mergeCell ref="E5:E6"/>
    <mergeCell ref="F5:F6"/>
    <mergeCell ref="J5:J6"/>
    <mergeCell ref="N5:N6"/>
    <mergeCell ref="K5:K6"/>
    <mergeCell ref="L5:L6"/>
    <mergeCell ref="M5:M6"/>
    <mergeCell ref="P5:P6"/>
    <mergeCell ref="O5:O6"/>
    <mergeCell ref="G5:G6"/>
    <mergeCell ref="H5:H6"/>
    <mergeCell ref="I5:I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43307086614173229" bottom="0.35433070866141736" header="0.23622047244094491" footer="0.27559055118110237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to title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Dynamics of Goods Imports by EU country*</v>
      </c>
    </row>
    <row r="3" spans="1:67" ht="14.25" customHeight="1">
      <c r="A3" s="34" t="str">
        <f>IF('1'!$A$1=1,"(відповідно до КПБ6)","(according to BPM6 methodology)")</f>
        <v>(according to BPM6 methodology)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Million USD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>Index on values on a year-on-year basis in %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366" t="str">
        <f>IF('1'!A1=1,C5,E5)</f>
        <v>Rank</v>
      </c>
      <c r="B5" s="374" t="str">
        <f>IF('1'!A1=1,D5,F5)</f>
        <v>Countries</v>
      </c>
      <c r="C5" s="368" t="s">
        <v>71</v>
      </c>
      <c r="D5" s="370" t="s">
        <v>7</v>
      </c>
      <c r="E5" s="368" t="s">
        <v>79</v>
      </c>
      <c r="F5" s="370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367"/>
      <c r="B6" s="375"/>
      <c r="C6" s="369"/>
      <c r="D6" s="371"/>
      <c r="E6" s="369"/>
      <c r="F6" s="371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372" t="s">
        <v>163</v>
      </c>
      <c r="AJ6" s="373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 xml:space="preserve">EU countries 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Germany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Poland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France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Italy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United Kingdom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Czech Republic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Hungary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Netherlands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Spain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Austria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Lithuania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Belgium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Slovakia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Sweden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Romania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Finland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Greece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Denmark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Bulgaria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Slovenia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Latvia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Ireland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Estonia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Luxembourg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Portugal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Cyprus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Croatia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Malta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*According to State Statistics Service of Ukraine data.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Note: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 xml:space="preserve">Excluding the data on the temporarily occupied territory of the AR Crimea and the city of Sevastopol starting 2014. 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Y41"/>
  <sheetViews>
    <sheetView zoomScale="69" zoomScaleNormal="69" workbookViewId="0">
      <selection activeCell="U11" sqref="U11"/>
    </sheetView>
  </sheetViews>
  <sheetFormatPr defaultColWidth="8" defaultRowHeight="13.2" outlineLevelCol="2"/>
  <cols>
    <col min="1" max="1" width="7.44140625" style="103" customWidth="1"/>
    <col min="2" max="2" width="34.77734375" style="103" customWidth="1"/>
    <col min="3" max="3" width="5.109375" style="103" hidden="1" customWidth="1" outlineLevel="2"/>
    <col min="4" max="4" width="26.109375" style="103" hidden="1" customWidth="1" outlineLevel="2"/>
    <col min="5" max="5" width="8.6640625" style="103" hidden="1" customWidth="1" outlineLevel="2"/>
    <col min="6" max="6" width="23.33203125" style="103" hidden="1" customWidth="1" outlineLevel="2"/>
    <col min="7" max="7" width="11" style="103" customWidth="1" collapsed="1"/>
    <col min="8" max="16" width="11" style="103" customWidth="1"/>
    <col min="17" max="56" width="8" style="103" customWidth="1"/>
    <col min="57" max="65" width="8" style="103"/>
    <col min="66" max="84" width="8" style="109"/>
    <col min="85" max="99" width="8" style="103"/>
    <col min="100" max="119" width="8" style="109"/>
    <col min="120" max="141" width="8" style="103"/>
    <col min="142" max="155" width="8" style="109"/>
    <col min="156" max="16384" width="8" style="103"/>
  </cols>
  <sheetData>
    <row r="1" spans="1:155">
      <c r="A1" s="101" t="str">
        <f>IF('1'!$A$1=1,"до змісту","to title")</f>
        <v>to title</v>
      </c>
      <c r="G1" s="128"/>
      <c r="H1" s="128"/>
      <c r="I1" s="128"/>
      <c r="J1" s="128"/>
      <c r="K1" s="128"/>
      <c r="L1" s="128"/>
      <c r="M1" s="128"/>
      <c r="N1" s="128"/>
      <c r="T1" s="349"/>
    </row>
    <row r="2" spans="1:155" s="98" customFormat="1">
      <c r="A2" s="98" t="str">
        <f>IF('1'!$A$1=1,"1.2 Динаміка імпорту товарів за країнами ЄС*","1.2 Dynamics of Goods Imports by EU country*")</f>
        <v>1.2 Dynamics of Goods Imports by EU country*</v>
      </c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</row>
    <row r="3" spans="1:155" ht="14.25" customHeight="1">
      <c r="A3" s="105" t="str">
        <f>IF('1'!$A$1=1,"(відповідно до КПБ6)","(according to BPM6 methodology)")</f>
        <v>(according to BPM6 methodology)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55" ht="14.25" customHeight="1">
      <c r="A4" s="294" t="str">
        <f>IF('1'!$A$1=1," Млн грн","UAH mln")</f>
        <v>UAH mln</v>
      </c>
      <c r="G4" s="106"/>
      <c r="H4" s="106"/>
      <c r="I4" s="106"/>
      <c r="J4" s="106"/>
      <c r="K4" s="106"/>
      <c r="L4" s="106"/>
      <c r="M4" s="106"/>
      <c r="N4" s="106"/>
    </row>
    <row r="5" spans="1:155" ht="19.5" customHeight="1">
      <c r="A5" s="360" t="str">
        <f>IF('1'!$A$1=1,C5,E5)</f>
        <v>Rank</v>
      </c>
      <c r="B5" s="362" t="str">
        <f>IF('1'!$A$1=1,D5,F5)</f>
        <v>Countries</v>
      </c>
      <c r="C5" s="364" t="s">
        <v>71</v>
      </c>
      <c r="D5" s="358" t="s">
        <v>172</v>
      </c>
      <c r="E5" s="364" t="s">
        <v>79</v>
      </c>
      <c r="F5" s="358" t="s">
        <v>80</v>
      </c>
      <c r="G5" s="356" t="s">
        <v>274</v>
      </c>
      <c r="H5" s="356" t="s">
        <v>275</v>
      </c>
      <c r="I5" s="356" t="s">
        <v>276</v>
      </c>
      <c r="J5" s="356" t="s">
        <v>277</v>
      </c>
      <c r="K5" s="356">
        <v>2019</v>
      </c>
      <c r="L5" s="356">
        <v>2020</v>
      </c>
      <c r="M5" s="376" t="s">
        <v>234</v>
      </c>
      <c r="N5" s="376" t="s">
        <v>278</v>
      </c>
      <c r="O5" s="356" t="s">
        <v>327</v>
      </c>
      <c r="P5" s="354" t="s">
        <v>338</v>
      </c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230"/>
    </row>
    <row r="6" spans="1:155" ht="24" customHeight="1">
      <c r="A6" s="361"/>
      <c r="B6" s="363"/>
      <c r="C6" s="365"/>
      <c r="D6" s="359"/>
      <c r="E6" s="365"/>
      <c r="F6" s="359"/>
      <c r="G6" s="357"/>
      <c r="H6" s="357"/>
      <c r="I6" s="357"/>
      <c r="J6" s="357"/>
      <c r="K6" s="357"/>
      <c r="L6" s="357"/>
      <c r="M6" s="377"/>
      <c r="N6" s="377"/>
      <c r="O6" s="357"/>
      <c r="P6" s="355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8"/>
      <c r="AU6" s="308"/>
      <c r="AV6" s="308"/>
      <c r="AW6" s="308"/>
      <c r="AX6" s="308"/>
      <c r="AY6" s="308"/>
      <c r="AZ6" s="308"/>
      <c r="BA6" s="308"/>
      <c r="BB6" s="308"/>
      <c r="BC6" s="308"/>
      <c r="BD6" s="230"/>
      <c r="BO6" s="314" t="s">
        <v>320</v>
      </c>
      <c r="BP6" s="315"/>
      <c r="BQ6" s="315"/>
      <c r="BU6" s="104" t="s">
        <v>321</v>
      </c>
      <c r="BV6" s="104"/>
      <c r="BW6" s="104"/>
      <c r="BX6" s="104"/>
      <c r="BY6" s="104"/>
    </row>
    <row r="7" spans="1:155" ht="18" customHeight="1">
      <c r="A7" s="191"/>
      <c r="B7" s="194" t="str">
        <f>IF('1'!$A$1=1,D7,F7)</f>
        <v>EU 28</v>
      </c>
      <c r="C7" s="190"/>
      <c r="D7" s="192" t="s">
        <v>187</v>
      </c>
      <c r="E7" s="190"/>
      <c r="F7" s="210" t="s">
        <v>199</v>
      </c>
      <c r="G7" s="200">
        <v>301468.6793840531</v>
      </c>
      <c r="H7" s="200">
        <v>395019.16529583361</v>
      </c>
      <c r="I7" s="200">
        <v>500544.51005449524</v>
      </c>
      <c r="J7" s="200">
        <v>575002.24234329897</v>
      </c>
      <c r="K7" s="215">
        <v>594991.56242048182</v>
      </c>
      <c r="L7" s="215">
        <v>600675.52765099483</v>
      </c>
      <c r="M7" s="215">
        <v>763683.77006534347</v>
      </c>
      <c r="N7" s="215">
        <v>864906.35812075599</v>
      </c>
      <c r="O7" s="215">
        <v>1182288.9431189753</v>
      </c>
      <c r="P7" s="200">
        <v>1421607.1179426357</v>
      </c>
    </row>
    <row r="8" spans="1:155" ht="18.600000000000001" customHeight="1">
      <c r="A8" s="188"/>
      <c r="B8" s="192" t="str">
        <f>IF('1'!$A$1=1,D8,F8)</f>
        <v>EU 27**</v>
      </c>
      <c r="C8" s="190"/>
      <c r="D8" s="192" t="s">
        <v>188</v>
      </c>
      <c r="E8" s="190"/>
      <c r="F8" s="210" t="s">
        <v>200</v>
      </c>
      <c r="G8" s="216">
        <v>289537.80651603616</v>
      </c>
      <c r="H8" s="216">
        <v>377486.3701912415</v>
      </c>
      <c r="I8" s="216">
        <v>480007.30207111116</v>
      </c>
      <c r="J8" s="216">
        <v>551360.91613421508</v>
      </c>
      <c r="K8" s="242">
        <v>575541.31091823615</v>
      </c>
      <c r="L8" s="242">
        <v>581235.45603486709</v>
      </c>
      <c r="M8" s="242">
        <v>733631.70986264094</v>
      </c>
      <c r="N8" s="242">
        <v>840403.48830268253</v>
      </c>
      <c r="O8" s="242">
        <v>1142678.645326701</v>
      </c>
      <c r="P8" s="216">
        <v>1370859.6613937984</v>
      </c>
    </row>
    <row r="9" spans="1:155" ht="24" customHeight="1">
      <c r="A9" s="238">
        <v>1</v>
      </c>
      <c r="B9" s="185" t="str">
        <f>IF('1'!$A$1=1,D9,F9)</f>
        <v>Poland</v>
      </c>
      <c r="C9" s="182"/>
      <c r="D9" s="264" t="s">
        <v>25</v>
      </c>
      <c r="E9" s="264"/>
      <c r="F9" s="352" t="s">
        <v>84</v>
      </c>
      <c r="G9" s="203">
        <v>44392.602495506275</v>
      </c>
      <c r="H9" s="203">
        <v>60183.811627215604</v>
      </c>
      <c r="I9" s="203">
        <v>80015.527408432768</v>
      </c>
      <c r="J9" s="203">
        <v>86851.517887896698</v>
      </c>
      <c r="K9" s="203">
        <v>95892.599971221527</v>
      </c>
      <c r="L9" s="203">
        <v>103273.5014155402</v>
      </c>
      <c r="M9" s="203">
        <v>125803.02205505516</v>
      </c>
      <c r="N9" s="203">
        <v>173472.91312681325</v>
      </c>
      <c r="O9" s="203">
        <v>232252.05833038629</v>
      </c>
      <c r="P9" s="203">
        <v>271815.69169636047</v>
      </c>
    </row>
    <row r="10" spans="1:155" ht="22.2" customHeight="1">
      <c r="A10" s="239">
        <v>2</v>
      </c>
      <c r="B10" s="114" t="str">
        <f>IF('1'!$A$1=1,D10,F10)</f>
        <v>Germany</v>
      </c>
      <c r="C10" s="183"/>
      <c r="D10" s="257" t="s">
        <v>24</v>
      </c>
      <c r="E10" s="257"/>
      <c r="F10" s="353" t="s">
        <v>87</v>
      </c>
      <c r="G10" s="203">
        <v>78553.628787575683</v>
      </c>
      <c r="H10" s="203">
        <v>100266.29406196642</v>
      </c>
      <c r="I10" s="203">
        <v>132720.15685728026</v>
      </c>
      <c r="J10" s="203">
        <v>149912.92207839299</v>
      </c>
      <c r="K10" s="203">
        <v>143942.39415075455</v>
      </c>
      <c r="L10" s="203">
        <v>133699.54615159691</v>
      </c>
      <c r="M10" s="203">
        <v>160239.71270923346</v>
      </c>
      <c r="N10" s="203">
        <v>138502.94326680567</v>
      </c>
      <c r="O10" s="203">
        <v>177108.45895694662</v>
      </c>
      <c r="P10" s="203">
        <v>208872.4719746403</v>
      </c>
    </row>
    <row r="11" spans="1:155" ht="23.4" customHeight="1">
      <c r="A11" s="239">
        <v>3</v>
      </c>
      <c r="B11" s="114" t="str">
        <f>IF('1'!$A$1=1,D11,F11)</f>
        <v>Italy</v>
      </c>
      <c r="C11" s="183"/>
      <c r="D11" s="257" t="s">
        <v>328</v>
      </c>
      <c r="E11" s="257"/>
      <c r="F11" s="353" t="s">
        <v>83</v>
      </c>
      <c r="G11" s="203">
        <v>18331.683770131534</v>
      </c>
      <c r="H11" s="203">
        <v>30246.877340961495</v>
      </c>
      <c r="I11" s="203">
        <v>37892.459135480589</v>
      </c>
      <c r="J11" s="203">
        <v>49709.941786347918</v>
      </c>
      <c r="K11" s="203">
        <v>49025.411689816814</v>
      </c>
      <c r="L11" s="203">
        <v>54118.922572270792</v>
      </c>
      <c r="M11" s="203">
        <v>67995.441639848461</v>
      </c>
      <c r="N11" s="203">
        <v>55154.321767208523</v>
      </c>
      <c r="O11" s="203">
        <v>79063.654646454161</v>
      </c>
      <c r="P11" s="203">
        <v>99038.724896130414</v>
      </c>
    </row>
    <row r="12" spans="1:155" ht="22.2" customHeight="1">
      <c r="A12" s="239">
        <v>4</v>
      </c>
      <c r="B12" s="114" t="str">
        <f>IF('1'!$A$1=1,D12,F12)</f>
        <v>Czech Republic</v>
      </c>
      <c r="C12" s="183"/>
      <c r="D12" s="257" t="s">
        <v>329</v>
      </c>
      <c r="E12" s="257"/>
      <c r="F12" s="353" t="s">
        <v>91</v>
      </c>
      <c r="G12" s="203">
        <v>8639.0000101789974</v>
      </c>
      <c r="H12" s="203">
        <v>14499.153191116522</v>
      </c>
      <c r="I12" s="203">
        <v>20458.297045820815</v>
      </c>
      <c r="J12" s="203">
        <v>25153.971919074447</v>
      </c>
      <c r="K12" s="203">
        <v>27895.460232518657</v>
      </c>
      <c r="L12" s="203">
        <v>24109.101214192531</v>
      </c>
      <c r="M12" s="203">
        <v>36071.882723468028</v>
      </c>
      <c r="N12" s="203">
        <v>42944.998796744308</v>
      </c>
      <c r="O12" s="203">
        <v>61555.124655999687</v>
      </c>
      <c r="P12" s="203">
        <v>95394.50870977575</v>
      </c>
      <c r="CY12" s="115" t="s">
        <v>279</v>
      </c>
      <c r="CZ12" s="109" t="s">
        <v>236</v>
      </c>
    </row>
    <row r="13" spans="1:155" ht="23.4" customHeight="1">
      <c r="A13" s="239">
        <v>5</v>
      </c>
      <c r="B13" s="114" t="str">
        <f>IF('1'!$A$1=1,D13,F13)</f>
        <v>Bulgaria</v>
      </c>
      <c r="C13" s="183"/>
      <c r="D13" s="257" t="s">
        <v>14</v>
      </c>
      <c r="E13" s="257"/>
      <c r="F13" s="353" t="s">
        <v>90</v>
      </c>
      <c r="G13" s="203">
        <v>5543.6419432137254</v>
      </c>
      <c r="H13" s="203">
        <v>4397.5893003616793</v>
      </c>
      <c r="I13" s="203">
        <v>4986.3797724112819</v>
      </c>
      <c r="J13" s="203">
        <v>6961.6082311155151</v>
      </c>
      <c r="K13" s="203">
        <v>9223.2757628876934</v>
      </c>
      <c r="L13" s="203">
        <v>7747.562863871457</v>
      </c>
      <c r="M13" s="203">
        <v>10699.13953303854</v>
      </c>
      <c r="N13" s="203">
        <v>68769.378330114094</v>
      </c>
      <c r="O13" s="203">
        <v>81187.232806726301</v>
      </c>
      <c r="P13" s="203">
        <v>95322.996207715012</v>
      </c>
      <c r="CY13" s="109" t="s">
        <v>287</v>
      </c>
      <c r="CZ13" s="109" t="s">
        <v>289</v>
      </c>
      <c r="DC13" s="109" t="s">
        <v>288</v>
      </c>
      <c r="DD13" s="109" t="s">
        <v>290</v>
      </c>
      <c r="DG13" s="109" t="s">
        <v>70</v>
      </c>
      <c r="DH13" s="109" t="s">
        <v>152</v>
      </c>
    </row>
    <row r="14" spans="1:155" ht="24" customHeight="1">
      <c r="A14" s="239">
        <v>6</v>
      </c>
      <c r="B14" s="114" t="str">
        <f>IF('1'!$A$1=1,D14,F14)</f>
        <v>Greece</v>
      </c>
      <c r="C14" s="183"/>
      <c r="D14" s="256" t="s">
        <v>15</v>
      </c>
      <c r="E14" s="257"/>
      <c r="F14" s="353" t="s">
        <v>97</v>
      </c>
      <c r="G14" s="203">
        <v>5210.8623457283747</v>
      </c>
      <c r="H14" s="203">
        <v>5957.5456153080959</v>
      </c>
      <c r="I14" s="203">
        <v>6457.2450979001942</v>
      </c>
      <c r="J14" s="203">
        <v>7329.1408191366772</v>
      </c>
      <c r="K14" s="203">
        <v>7897.3848165618247</v>
      </c>
      <c r="L14" s="203">
        <v>8558.83804439091</v>
      </c>
      <c r="M14" s="203">
        <v>13402.306407209231</v>
      </c>
      <c r="N14" s="203">
        <v>25274.566236827766</v>
      </c>
      <c r="O14" s="203">
        <v>50296.36526629774</v>
      </c>
      <c r="P14" s="203">
        <v>82909.852804755486</v>
      </c>
    </row>
    <row r="15" spans="1:155" ht="22.2" customHeight="1">
      <c r="A15" s="239">
        <v>7</v>
      </c>
      <c r="B15" s="114" t="str">
        <f>IF('1'!$A$1=1,D15,F15)</f>
        <v>Slovakia</v>
      </c>
      <c r="C15" s="183"/>
      <c r="D15" s="257" t="s">
        <v>28</v>
      </c>
      <c r="E15" s="257"/>
      <c r="F15" s="353" t="s">
        <v>93</v>
      </c>
      <c r="G15" s="203">
        <v>7251.6258350789358</v>
      </c>
      <c r="H15" s="203">
        <v>10685.857982422029</v>
      </c>
      <c r="I15" s="203">
        <v>13014.497610895189</v>
      </c>
      <c r="J15" s="203">
        <v>13819.003220098362</v>
      </c>
      <c r="K15" s="203">
        <v>16292.688563201291</v>
      </c>
      <c r="L15" s="203">
        <v>30561.490814744771</v>
      </c>
      <c r="M15" s="203">
        <v>24321.12951014936</v>
      </c>
      <c r="N15" s="203">
        <v>32047.297874931624</v>
      </c>
      <c r="O15" s="203">
        <v>60406.655079713943</v>
      </c>
      <c r="P15" s="203">
        <v>78604.498463057302</v>
      </c>
    </row>
    <row r="16" spans="1:155" ht="24" customHeight="1">
      <c r="A16" s="239">
        <v>8</v>
      </c>
      <c r="B16" s="114" t="str">
        <f>IF('1'!$A$1=1,D16,F16)</f>
        <v>France</v>
      </c>
      <c r="C16" s="183"/>
      <c r="D16" s="257" t="s">
        <v>33</v>
      </c>
      <c r="E16" s="257"/>
      <c r="F16" s="353" t="s">
        <v>92</v>
      </c>
      <c r="G16" s="203">
        <v>18778.803452650121</v>
      </c>
      <c r="H16" s="203">
        <v>38271.0233939178</v>
      </c>
      <c r="I16" s="203">
        <v>40582.024445383744</v>
      </c>
      <c r="J16" s="203">
        <v>39099.16521216221</v>
      </c>
      <c r="K16" s="203">
        <v>41653.293435006657</v>
      </c>
      <c r="L16" s="203">
        <v>38616.696469374991</v>
      </c>
      <c r="M16" s="203">
        <v>47188.797159782211</v>
      </c>
      <c r="N16" s="203">
        <v>38624.315115968267</v>
      </c>
      <c r="O16" s="203">
        <v>63640.523071331983</v>
      </c>
      <c r="P16" s="203">
        <v>64429.707587095792</v>
      </c>
      <c r="CY16" s="109" t="s">
        <v>279</v>
      </c>
      <c r="CZ16" s="109" t="s">
        <v>236</v>
      </c>
    </row>
    <row r="17" spans="1:150" ht="24" customHeight="1">
      <c r="A17" s="239">
        <v>9</v>
      </c>
      <c r="B17" s="114" t="str">
        <f>IF('1'!$A$1=1,D17,F17)</f>
        <v>Romania</v>
      </c>
      <c r="C17" s="183"/>
      <c r="D17" s="257" t="s">
        <v>27</v>
      </c>
      <c r="E17" s="257"/>
      <c r="F17" s="353" t="s">
        <v>88</v>
      </c>
      <c r="G17" s="203">
        <v>6377.4798073016391</v>
      </c>
      <c r="H17" s="203">
        <v>8092.9228751775299</v>
      </c>
      <c r="I17" s="203">
        <v>9608.4066624549105</v>
      </c>
      <c r="J17" s="203">
        <v>10677.925771270908</v>
      </c>
      <c r="K17" s="203">
        <v>13217.963787523415</v>
      </c>
      <c r="L17" s="203">
        <v>14817.130376353361</v>
      </c>
      <c r="M17" s="203">
        <v>17794.184837606688</v>
      </c>
      <c r="N17" s="203">
        <v>48020.578321086155</v>
      </c>
      <c r="O17" s="203">
        <v>54979.946351258026</v>
      </c>
      <c r="P17" s="203">
        <v>62858.11786219669</v>
      </c>
      <c r="CY17" s="311" t="s">
        <v>244</v>
      </c>
      <c r="CZ17" s="109" t="s">
        <v>245</v>
      </c>
    </row>
    <row r="18" spans="1:150" ht="22.2" customHeight="1">
      <c r="A18" s="239">
        <v>10</v>
      </c>
      <c r="B18" s="114" t="str">
        <f>IF('1'!$A$1=1,D18,F18)</f>
        <v>Hungary</v>
      </c>
      <c r="C18" s="183"/>
      <c r="D18" s="257" t="s">
        <v>31</v>
      </c>
      <c r="E18" s="257"/>
      <c r="F18" s="353" t="s">
        <v>89</v>
      </c>
      <c r="G18" s="203">
        <v>28788.695904253131</v>
      </c>
      <c r="H18" s="203">
        <v>12839.113784496602</v>
      </c>
      <c r="I18" s="203">
        <v>20707.142066367138</v>
      </c>
      <c r="J18" s="203">
        <v>23472.180980706013</v>
      </c>
      <c r="K18" s="203">
        <v>23027.401225960137</v>
      </c>
      <c r="L18" s="203">
        <v>28858.278187866839</v>
      </c>
      <c r="M18" s="203">
        <v>33521.953422203012</v>
      </c>
      <c r="N18" s="203">
        <v>23781.014328367462</v>
      </c>
      <c r="O18" s="203">
        <v>39835.420232797536</v>
      </c>
      <c r="P18" s="203">
        <v>52411.378829455622</v>
      </c>
    </row>
    <row r="19" spans="1:150" ht="27.6" customHeight="1">
      <c r="A19" s="239">
        <v>11</v>
      </c>
      <c r="B19" s="114" t="str">
        <f>IF('1'!$A$1=1,D19,F19)</f>
        <v>Lithuania</v>
      </c>
      <c r="C19" s="183"/>
      <c r="D19" s="257" t="s">
        <v>20</v>
      </c>
      <c r="E19" s="257"/>
      <c r="F19" s="353" t="s">
        <v>96</v>
      </c>
      <c r="G19" s="203">
        <v>12005.55187498648</v>
      </c>
      <c r="H19" s="203">
        <v>12505.583406560287</v>
      </c>
      <c r="I19" s="203">
        <v>17930.454248061244</v>
      </c>
      <c r="J19" s="203">
        <v>23834.766715019497</v>
      </c>
      <c r="K19" s="203">
        <v>29424.124460351566</v>
      </c>
      <c r="L19" s="203">
        <v>21691.840382128892</v>
      </c>
      <c r="M19" s="203">
        <v>34797.971746842028</v>
      </c>
      <c r="N19" s="203">
        <v>44837.842641008487</v>
      </c>
      <c r="O19" s="203">
        <v>47322.191156282861</v>
      </c>
      <c r="P19" s="203">
        <v>47860.240763258727</v>
      </c>
    </row>
    <row r="20" spans="1:150" ht="23.4" customHeight="1">
      <c r="A20" s="239">
        <v>12</v>
      </c>
      <c r="B20" s="114" t="str">
        <f>IF('1'!$A$1=1,D20,F20)</f>
        <v>Netherlands</v>
      </c>
      <c r="C20" s="183"/>
      <c r="D20" s="257" t="s">
        <v>23</v>
      </c>
      <c r="E20" s="257"/>
      <c r="F20" s="353" t="s">
        <v>85</v>
      </c>
      <c r="G20" s="203">
        <v>9162.2913083936946</v>
      </c>
      <c r="H20" s="203">
        <v>13330.208117680786</v>
      </c>
      <c r="I20" s="203">
        <v>16581.411977291704</v>
      </c>
      <c r="J20" s="203">
        <v>20578.54586600636</v>
      </c>
      <c r="K20" s="203">
        <v>19192.440169344627</v>
      </c>
      <c r="L20" s="203">
        <v>19641.55253029276</v>
      </c>
      <c r="M20" s="203">
        <v>26690.529823556739</v>
      </c>
      <c r="N20" s="203">
        <v>34986.383156972974</v>
      </c>
      <c r="O20" s="203">
        <v>37133.770149046017</v>
      </c>
      <c r="P20" s="203">
        <v>36080.174678660245</v>
      </c>
      <c r="CY20" s="109" t="s">
        <v>322</v>
      </c>
      <c r="CZ20" s="109" t="s">
        <v>323</v>
      </c>
    </row>
    <row r="21" spans="1:150" ht="25.8" customHeight="1">
      <c r="A21" s="239">
        <v>13</v>
      </c>
      <c r="B21" s="114" t="str">
        <f>IF('1'!$A$1=1,D21,F21)</f>
        <v>Spain</v>
      </c>
      <c r="C21" s="183"/>
      <c r="D21" s="323" t="s">
        <v>330</v>
      </c>
      <c r="E21" s="257"/>
      <c r="F21" s="353" t="s">
        <v>86</v>
      </c>
      <c r="G21" s="203">
        <v>9279.343834231724</v>
      </c>
      <c r="H21" s="203">
        <v>12340.108113743127</v>
      </c>
      <c r="I21" s="203">
        <v>14869.236541809922</v>
      </c>
      <c r="J21" s="203">
        <v>16878.611186885701</v>
      </c>
      <c r="K21" s="203">
        <v>21318.474839480888</v>
      </c>
      <c r="L21" s="203">
        <v>19468.514345791638</v>
      </c>
      <c r="M21" s="203">
        <v>26079.246189139769</v>
      </c>
      <c r="N21" s="203">
        <v>22766.329786714949</v>
      </c>
      <c r="O21" s="203">
        <v>31985.950816174303</v>
      </c>
      <c r="P21" s="203">
        <v>33755.486717534783</v>
      </c>
    </row>
    <row r="22" spans="1:150" ht="23.4" customHeight="1">
      <c r="A22" s="239">
        <v>14</v>
      </c>
      <c r="B22" s="114" t="str">
        <f>IF('1'!$A$1=1,D22,F22)</f>
        <v>Sweden</v>
      </c>
      <c r="C22" s="183"/>
      <c r="D22" s="256" t="s">
        <v>36</v>
      </c>
      <c r="E22" s="257"/>
      <c r="F22" s="353" t="s">
        <v>104</v>
      </c>
      <c r="G22" s="203">
        <v>4319.3389773076242</v>
      </c>
      <c r="H22" s="203">
        <v>8938.9521346040219</v>
      </c>
      <c r="I22" s="203">
        <v>11292.596753986447</v>
      </c>
      <c r="J22" s="203">
        <v>12406.420191056361</v>
      </c>
      <c r="K22" s="203">
        <v>12429.368561642246</v>
      </c>
      <c r="L22" s="203">
        <v>11445.321095786294</v>
      </c>
      <c r="M22" s="203">
        <v>19490.303574854996</v>
      </c>
      <c r="N22" s="203">
        <v>16771.36733487359</v>
      </c>
      <c r="O22" s="203">
        <v>27353.968623602428</v>
      </c>
      <c r="P22" s="203">
        <v>27754.47349303776</v>
      </c>
    </row>
    <row r="23" spans="1:150" ht="25.8" customHeight="1">
      <c r="A23" s="239">
        <v>15</v>
      </c>
      <c r="B23" s="114" t="str">
        <f>IF('1'!$A$1=1,D23,F23)</f>
        <v>Belgium</v>
      </c>
      <c r="C23" s="183"/>
      <c r="D23" s="257" t="s">
        <v>13</v>
      </c>
      <c r="E23" s="257"/>
      <c r="F23" s="353" t="s">
        <v>98</v>
      </c>
      <c r="G23" s="203">
        <v>7524.1189561162646</v>
      </c>
      <c r="H23" s="203">
        <v>10897.698922668722</v>
      </c>
      <c r="I23" s="203">
        <v>13221.464373155415</v>
      </c>
      <c r="J23" s="203">
        <v>14241.625297277362</v>
      </c>
      <c r="K23" s="203">
        <v>13541.075900633336</v>
      </c>
      <c r="L23" s="203">
        <v>13649.584845784386</v>
      </c>
      <c r="M23" s="203">
        <v>19829.807134981893</v>
      </c>
      <c r="N23" s="203">
        <v>17309.972319103708</v>
      </c>
      <c r="O23" s="203">
        <v>23702.274592887763</v>
      </c>
      <c r="P23" s="203">
        <v>26653.116261092422</v>
      </c>
    </row>
    <row r="24" spans="1:150" ht="26.4" customHeight="1">
      <c r="A24" s="239">
        <v>16</v>
      </c>
      <c r="B24" s="114" t="str">
        <f>IF('1'!$A$1=1,D24,F24)</f>
        <v>Austria</v>
      </c>
      <c r="C24" s="183"/>
      <c r="D24" s="257" t="s">
        <v>12</v>
      </c>
      <c r="E24" s="257"/>
      <c r="F24" s="353" t="s">
        <v>95</v>
      </c>
      <c r="G24" s="203">
        <v>7372.6547329617106</v>
      </c>
      <c r="H24" s="203">
        <v>10868.639348725539</v>
      </c>
      <c r="I24" s="203">
        <v>11589.12577320452</v>
      </c>
      <c r="J24" s="203">
        <v>14896.884344699243</v>
      </c>
      <c r="K24" s="203">
        <v>15490.686565960674</v>
      </c>
      <c r="L24" s="203">
        <v>13908.276046805757</v>
      </c>
      <c r="M24" s="203">
        <v>21810.546676095542</v>
      </c>
      <c r="N24" s="203">
        <v>14495.222614666469</v>
      </c>
      <c r="O24" s="203">
        <v>17798.132942818571</v>
      </c>
      <c r="P24" s="203">
        <v>23333.544156788419</v>
      </c>
    </row>
    <row r="25" spans="1:150" ht="23.4" customHeight="1">
      <c r="A25" s="239">
        <v>17</v>
      </c>
      <c r="B25" s="114" t="str">
        <f>IF('1'!$A$1=1,D25,F25)</f>
        <v>Slovenia</v>
      </c>
      <c r="C25" s="183"/>
      <c r="D25" s="256" t="s">
        <v>29</v>
      </c>
      <c r="E25" s="257"/>
      <c r="F25" s="353" t="s">
        <v>109</v>
      </c>
      <c r="G25" s="203">
        <v>2760.5645389408228</v>
      </c>
      <c r="H25" s="203">
        <v>3405.3861090601122</v>
      </c>
      <c r="I25" s="203">
        <v>4505.0618402215187</v>
      </c>
      <c r="J25" s="203">
        <v>5057.2525745668581</v>
      </c>
      <c r="K25" s="203">
        <v>6180.586590083698</v>
      </c>
      <c r="L25" s="203">
        <v>6798.9403820332418</v>
      </c>
      <c r="M25" s="203">
        <v>7748.4991951789652</v>
      </c>
      <c r="N25" s="203">
        <v>7966.7925199446581</v>
      </c>
      <c r="O25" s="203">
        <v>8704.8617478134383</v>
      </c>
      <c r="P25" s="203">
        <v>10548.524030964045</v>
      </c>
    </row>
    <row r="26" spans="1:150" ht="23.4" customHeight="1">
      <c r="A26" s="239">
        <v>18</v>
      </c>
      <c r="B26" s="114" t="str">
        <f>IF('1'!$A$1=1,D26,F26)</f>
        <v>Ireland</v>
      </c>
      <c r="C26" s="183"/>
      <c r="D26" s="257" t="s">
        <v>9</v>
      </c>
      <c r="E26" s="257"/>
      <c r="F26" s="353" t="s">
        <v>105</v>
      </c>
      <c r="G26" s="203">
        <v>1641.7645505077301</v>
      </c>
      <c r="H26" s="203">
        <v>2156.6255894794958</v>
      </c>
      <c r="I26" s="203">
        <v>3018.7769540956592</v>
      </c>
      <c r="J26" s="203">
        <v>3894.5690904734101</v>
      </c>
      <c r="K26" s="203">
        <v>4361.299332463981</v>
      </c>
      <c r="L26" s="203">
        <v>5631.1171819325609</v>
      </c>
      <c r="M26" s="203">
        <v>6295.0506247859976</v>
      </c>
      <c r="N26" s="203">
        <v>4807.6065598103487</v>
      </c>
      <c r="O26" s="203">
        <v>7170.3921854246109</v>
      </c>
      <c r="P26" s="203">
        <v>9910.4966737058749</v>
      </c>
    </row>
    <row r="27" spans="1:150" ht="22.2" customHeight="1">
      <c r="A27" s="239">
        <v>19</v>
      </c>
      <c r="B27" s="114" t="str">
        <f>IF('1'!$A$1=1,D27,F27)</f>
        <v>Denmark</v>
      </c>
      <c r="C27" s="183"/>
      <c r="D27" s="256" t="s">
        <v>16</v>
      </c>
      <c r="E27" s="257"/>
      <c r="F27" s="353" t="s">
        <v>102</v>
      </c>
      <c r="G27" s="203">
        <v>2681.811222398976</v>
      </c>
      <c r="H27" s="203">
        <v>4171.9557118533858</v>
      </c>
      <c r="I27" s="203">
        <v>4591.604542136839</v>
      </c>
      <c r="J27" s="203">
        <v>6815.2784825631825</v>
      </c>
      <c r="K27" s="203">
        <v>6345.9063421795654</v>
      </c>
      <c r="L27" s="203">
        <v>5126.8397816430179</v>
      </c>
      <c r="M27" s="203">
        <v>7305.3689862439114</v>
      </c>
      <c r="N27" s="203">
        <v>6619.9305722501749</v>
      </c>
      <c r="O27" s="203">
        <v>8023.4080848145895</v>
      </c>
      <c r="P27" s="203">
        <v>9526.8230281957622</v>
      </c>
      <c r="ER27" s="109" t="s">
        <v>216</v>
      </c>
      <c r="ET27" s="109" t="s">
        <v>217</v>
      </c>
    </row>
    <row r="28" spans="1:150" ht="24" customHeight="1">
      <c r="A28" s="239">
        <v>20</v>
      </c>
      <c r="B28" s="114" t="str">
        <f>IF('1'!$A$1=1,D28,F28)</f>
        <v>Finland</v>
      </c>
      <c r="C28" s="183"/>
      <c r="D28" s="256" t="s">
        <v>32</v>
      </c>
      <c r="E28" s="257"/>
      <c r="F28" s="353" t="s">
        <v>106</v>
      </c>
      <c r="G28" s="203">
        <v>4533.8027401549698</v>
      </c>
      <c r="H28" s="203">
        <v>5149.367606249637</v>
      </c>
      <c r="I28" s="203">
        <v>5820.987149600066</v>
      </c>
      <c r="J28" s="203">
        <v>7856.7516423621</v>
      </c>
      <c r="K28" s="203">
        <v>6549.0635253550408</v>
      </c>
      <c r="L28" s="203">
        <v>6277.5371021286301</v>
      </c>
      <c r="M28" s="203">
        <v>8005.308483466697</v>
      </c>
      <c r="N28" s="203">
        <v>7627.4537506210454</v>
      </c>
      <c r="O28" s="203">
        <v>10159.380970224245</v>
      </c>
      <c r="P28" s="203">
        <v>9414.1228603089476</v>
      </c>
    </row>
    <row r="29" spans="1:150" ht="24" customHeight="1">
      <c r="A29" s="239">
        <v>21</v>
      </c>
      <c r="B29" s="114" t="str">
        <f>IF('1'!$A$1=1,D29,F29)</f>
        <v>Latvia</v>
      </c>
      <c r="C29" s="183"/>
      <c r="D29" s="256" t="s">
        <v>19</v>
      </c>
      <c r="E29" s="257"/>
      <c r="F29" s="353" t="s">
        <v>100</v>
      </c>
      <c r="G29" s="203">
        <v>1735.3991317484818</v>
      </c>
      <c r="H29" s="203">
        <v>2685.7614482208869</v>
      </c>
      <c r="I29" s="203">
        <v>3639.7898169021983</v>
      </c>
      <c r="J29" s="203">
        <v>3930.7976059084731</v>
      </c>
      <c r="K29" s="203">
        <v>4053.226331525143</v>
      </c>
      <c r="L29" s="203">
        <v>4149.1885071824254</v>
      </c>
      <c r="M29" s="203">
        <v>5328.0272319164433</v>
      </c>
      <c r="N29" s="203">
        <v>7577.2804985621824</v>
      </c>
      <c r="O29" s="203">
        <v>10548.040784845833</v>
      </c>
      <c r="P29" s="203">
        <v>7836.7162955289787</v>
      </c>
    </row>
    <row r="30" spans="1:150" ht="21.6" customHeight="1">
      <c r="A30" s="239">
        <v>22</v>
      </c>
      <c r="B30" s="114" t="str">
        <f>IF('1'!$A$1=1,D30,F30)</f>
        <v>Estonia</v>
      </c>
      <c r="C30" s="183"/>
      <c r="D30" s="256" t="s">
        <v>17</v>
      </c>
      <c r="E30" s="257"/>
      <c r="F30" s="353" t="s">
        <v>101</v>
      </c>
      <c r="G30" s="203">
        <v>1699.5020182157396</v>
      </c>
      <c r="H30" s="203">
        <v>1661.2495788292615</v>
      </c>
      <c r="I30" s="203">
        <v>2146.8840807559982</v>
      </c>
      <c r="J30" s="203">
        <v>2521.0156763728437</v>
      </c>
      <c r="K30" s="203">
        <v>3555.0877115163548</v>
      </c>
      <c r="L30" s="203">
        <v>4765.7495966928218</v>
      </c>
      <c r="M30" s="203">
        <v>4529.9085662151556</v>
      </c>
      <c r="N30" s="203">
        <v>3035.801015246986</v>
      </c>
      <c r="O30" s="203">
        <v>4658.5123821888592</v>
      </c>
      <c r="P30" s="203">
        <v>4849.6641564834599</v>
      </c>
      <c r="ER30" s="109" t="s">
        <v>270</v>
      </c>
      <c r="ET30" s="109" t="s">
        <v>271</v>
      </c>
    </row>
    <row r="31" spans="1:150" ht="21.6" customHeight="1">
      <c r="A31" s="239">
        <v>23</v>
      </c>
      <c r="B31" s="114" t="str">
        <f>IF('1'!$A$1=1,D31,F31)</f>
        <v>Croatia</v>
      </c>
      <c r="C31" s="183"/>
      <c r="D31" s="257" t="s">
        <v>34</v>
      </c>
      <c r="E31" s="257"/>
      <c r="F31" s="353" t="s">
        <v>107</v>
      </c>
      <c r="G31" s="203">
        <v>333.6276184837069</v>
      </c>
      <c r="H31" s="203">
        <v>756.92806342633162</v>
      </c>
      <c r="I31" s="203">
        <v>816.09548725187665</v>
      </c>
      <c r="J31" s="203">
        <v>1222.3996497813837</v>
      </c>
      <c r="K31" s="203">
        <v>1324.8326059140168</v>
      </c>
      <c r="L31" s="203">
        <v>1419.3640990780027</v>
      </c>
      <c r="M31" s="203">
        <v>1831.6512247483595</v>
      </c>
      <c r="N31" s="203">
        <v>2216.4841940023753</v>
      </c>
      <c r="O31" s="203">
        <v>3006.5666453063695</v>
      </c>
      <c r="P31" s="203">
        <v>4555.1080062227084</v>
      </c>
    </row>
    <row r="32" spans="1:150" ht="22.2" customHeight="1">
      <c r="A32" s="239">
        <v>24</v>
      </c>
      <c r="B32" s="114" t="str">
        <f>IF('1'!$A$1=1,D32,F32)</f>
        <v>Cyprus</v>
      </c>
      <c r="C32" s="183"/>
      <c r="D32" s="256" t="s">
        <v>18</v>
      </c>
      <c r="E32" s="257"/>
      <c r="F32" s="353" t="s">
        <v>103</v>
      </c>
      <c r="G32" s="203">
        <v>371.9691235139</v>
      </c>
      <c r="H32" s="203">
        <v>563.5999172171646</v>
      </c>
      <c r="I32" s="203">
        <v>548.7032131891815</v>
      </c>
      <c r="J32" s="203">
        <v>623.31004214084226</v>
      </c>
      <c r="K32" s="203">
        <v>593.14550243087228</v>
      </c>
      <c r="L32" s="203">
        <v>522.93359596619655</v>
      </c>
      <c r="M32" s="203">
        <v>1024.3658321158423</v>
      </c>
      <c r="N32" s="203">
        <v>495.45184148583178</v>
      </c>
      <c r="O32" s="203">
        <v>1750.6476063986829</v>
      </c>
      <c r="P32" s="203">
        <v>3262.6589533739539</v>
      </c>
    </row>
    <row r="33" spans="1:155" ht="23.4" customHeight="1">
      <c r="A33" s="239">
        <v>25</v>
      </c>
      <c r="B33" s="114" t="str">
        <f>IF('1'!$A$1=1,D33,F33)</f>
        <v>Portugal</v>
      </c>
      <c r="C33" s="183"/>
      <c r="D33" s="256" t="s">
        <v>26</v>
      </c>
      <c r="E33" s="257"/>
      <c r="F33" s="353" t="s">
        <v>99</v>
      </c>
      <c r="G33" s="203">
        <v>725.50467889059848</v>
      </c>
      <c r="H33" s="203">
        <v>913.17471404841649</v>
      </c>
      <c r="I33" s="203">
        <v>1195.8563896619048</v>
      </c>
      <c r="J33" s="203">
        <v>1269.7597027827346</v>
      </c>
      <c r="K33" s="203">
        <v>1614.3632097499587</v>
      </c>
      <c r="L33" s="203">
        <v>1547.1474932968781</v>
      </c>
      <c r="M33" s="203">
        <v>2036.9905529001189</v>
      </c>
      <c r="N33" s="203">
        <v>1701.7749102178489</v>
      </c>
      <c r="O33" s="203">
        <v>2274.6853845186529</v>
      </c>
      <c r="P33" s="203">
        <v>2818.525705357375</v>
      </c>
    </row>
    <row r="34" spans="1:155" ht="22.2" customHeight="1">
      <c r="A34" s="239">
        <v>26</v>
      </c>
      <c r="B34" s="114" t="str">
        <f>IF('1'!$A$1=1,D34,F34)</f>
        <v>Luxembourg</v>
      </c>
      <c r="C34" s="183"/>
      <c r="D34" s="256" t="s">
        <v>21</v>
      </c>
      <c r="E34" s="257"/>
      <c r="F34" s="353" t="s">
        <v>110</v>
      </c>
      <c r="G34" s="203">
        <v>1267.2658536457102</v>
      </c>
      <c r="H34" s="203">
        <v>1557.8687547093718</v>
      </c>
      <c r="I34" s="203">
        <v>1648.2868445867537</v>
      </c>
      <c r="J34" s="203">
        <v>2227.470814308791</v>
      </c>
      <c r="K34" s="203">
        <v>1379.1102904940835</v>
      </c>
      <c r="L34" s="203">
        <v>448.41110527645031</v>
      </c>
      <c r="M34" s="203">
        <v>533.32033737615359</v>
      </c>
      <c r="N34" s="203">
        <v>342.50237403268051</v>
      </c>
      <c r="O34" s="203">
        <v>474.81969199885532</v>
      </c>
      <c r="P34" s="203">
        <v>584.47750971748269</v>
      </c>
    </row>
    <row r="35" spans="1:155" ht="35.4" customHeight="1">
      <c r="A35" s="240">
        <v>27</v>
      </c>
      <c r="B35" s="241" t="str">
        <f>IF('1'!$A$1=1,D35,F35)</f>
        <v>Malta</v>
      </c>
      <c r="C35" s="324"/>
      <c r="D35" s="295" t="s">
        <v>22</v>
      </c>
      <c r="E35" s="258"/>
      <c r="F35" s="295" t="s">
        <v>108</v>
      </c>
      <c r="G35" s="203">
        <v>255.27100391956384</v>
      </c>
      <c r="H35" s="203">
        <v>143.07348122115906</v>
      </c>
      <c r="I35" s="203">
        <v>148.82998277304165</v>
      </c>
      <c r="J35" s="203">
        <v>118.07934580819659</v>
      </c>
      <c r="K35" s="203">
        <v>120.64534365750328</v>
      </c>
      <c r="L35" s="203">
        <v>382.06983284427781</v>
      </c>
      <c r="M35" s="203">
        <v>3257.2436846282153</v>
      </c>
      <c r="N35" s="203">
        <v>252.96504830100952</v>
      </c>
      <c r="O35" s="203">
        <v>285.60216444270156</v>
      </c>
      <c r="P35" s="203">
        <v>457.5590723845894</v>
      </c>
      <c r="ER35" s="109" t="s">
        <v>166</v>
      </c>
      <c r="ET35" s="109" t="s">
        <v>167</v>
      </c>
    </row>
    <row r="36" spans="1:155" s="123" customFormat="1" ht="43.8" customHeight="1">
      <c r="A36" s="236"/>
      <c r="B36" s="237" t="str">
        <f>IF('1'!$A$1=1,D36,F36)</f>
        <v>Reference: United Kingdom of Great Britain and Northern Ireland</v>
      </c>
      <c r="C36" s="322"/>
      <c r="D36" s="265" t="s">
        <v>224</v>
      </c>
      <c r="E36" s="265"/>
      <c r="F36" s="265" t="s">
        <v>225</v>
      </c>
      <c r="G36" s="208">
        <v>11930.872868016959</v>
      </c>
      <c r="H36" s="208">
        <v>17532.795104592173</v>
      </c>
      <c r="I36" s="208">
        <v>20537.207983384098</v>
      </c>
      <c r="J36" s="208">
        <v>23641.326209083876</v>
      </c>
      <c r="K36" s="208">
        <v>19450.251502245599</v>
      </c>
      <c r="L36" s="208">
        <v>19440.07161612776</v>
      </c>
      <c r="M36" s="208">
        <v>30052.06020270248</v>
      </c>
      <c r="N36" s="208">
        <v>24502.869818073359</v>
      </c>
      <c r="O36" s="208">
        <v>39610.297792274185</v>
      </c>
      <c r="P36" s="208">
        <v>50747.456548837159</v>
      </c>
      <c r="BN36" s="219"/>
      <c r="BO36" s="219"/>
      <c r="BP36" s="219"/>
      <c r="BQ36" s="219"/>
      <c r="BR36" s="219"/>
      <c r="BS36" s="219"/>
      <c r="BT36" s="219"/>
      <c r="BU36" s="219"/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V36" s="219"/>
      <c r="CW36" s="219"/>
      <c r="CX36" s="219"/>
      <c r="CY36" s="219"/>
      <c r="CZ36" s="219"/>
      <c r="DA36" s="219"/>
      <c r="DB36" s="219"/>
      <c r="DC36" s="219"/>
      <c r="DD36" s="219"/>
      <c r="DE36" s="219"/>
      <c r="DF36" s="219"/>
      <c r="DG36" s="219"/>
      <c r="DH36" s="219"/>
      <c r="DI36" s="219"/>
      <c r="DJ36" s="219"/>
      <c r="DK36" s="219"/>
      <c r="DL36" s="219"/>
      <c r="DM36" s="219"/>
      <c r="DN36" s="219"/>
      <c r="DO36" s="219"/>
      <c r="EL36" s="219"/>
      <c r="EM36" s="219"/>
      <c r="EN36" s="219"/>
      <c r="EO36" s="219"/>
      <c r="EP36" s="219"/>
      <c r="EQ36" s="219"/>
      <c r="ER36" s="219" t="s">
        <v>272</v>
      </c>
      <c r="ES36" s="219"/>
      <c r="ET36" s="219" t="s">
        <v>273</v>
      </c>
      <c r="EU36" s="219"/>
      <c r="EV36" s="219"/>
      <c r="EW36" s="219"/>
      <c r="EX36" s="219"/>
      <c r="EY36" s="219"/>
    </row>
    <row r="37" spans="1:155" ht="18" customHeight="1">
      <c r="A37" s="103" t="str">
        <f>IF('1'!$A$1=1,C37,E37)</f>
        <v>*According to State Statistics Service of Ukraine data.</v>
      </c>
      <c r="B37" s="121"/>
      <c r="C37" s="260" t="s">
        <v>178</v>
      </c>
      <c r="D37" s="266"/>
      <c r="E37" s="267" t="s">
        <v>82</v>
      </c>
      <c r="F37" s="171"/>
      <c r="G37" s="108"/>
      <c r="H37" s="108"/>
      <c r="I37" s="108"/>
      <c r="J37" s="108"/>
      <c r="K37" s="108"/>
      <c r="L37" s="108"/>
      <c r="M37" s="108"/>
      <c r="N37" s="108"/>
    </row>
    <row r="38" spans="1:155">
      <c r="A38" s="102" t="str">
        <f>IF('1'!$A$1=1,C38,E38)</f>
        <v>Notes:</v>
      </c>
      <c r="B38" s="116"/>
      <c r="C38" s="268" t="s">
        <v>183</v>
      </c>
      <c r="D38" s="269"/>
      <c r="E38" s="270" t="s">
        <v>184</v>
      </c>
      <c r="F38" s="118"/>
      <c r="G38" s="108"/>
      <c r="H38" s="108"/>
      <c r="I38" s="108"/>
      <c r="J38" s="108"/>
      <c r="K38" s="108"/>
      <c r="L38" s="108"/>
      <c r="M38" s="108"/>
      <c r="N38" s="108"/>
    </row>
    <row r="39" spans="1:155" s="121" customFormat="1" ht="14.25" customHeight="1">
      <c r="A39" s="133" t="str">
        <f>IF('1'!$A$1=1,C39,E39)</f>
        <v>Since 2014, data exclude the temporarily occupied by the russian federation territories of Ukraine.</v>
      </c>
      <c r="B39" s="122"/>
      <c r="C39" s="261" t="s">
        <v>333</v>
      </c>
      <c r="D39" s="271"/>
      <c r="E39" s="291" t="s">
        <v>332</v>
      </c>
      <c r="F39" s="173"/>
      <c r="G39" s="134"/>
      <c r="H39" s="134"/>
      <c r="I39" s="134"/>
      <c r="J39" s="134"/>
      <c r="K39" s="134"/>
      <c r="L39" s="134"/>
      <c r="M39" s="134"/>
      <c r="N39" s="134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EL39" s="127"/>
      <c r="EM39" s="127"/>
      <c r="EN39" s="127"/>
      <c r="EO39" s="127"/>
      <c r="EP39" s="127"/>
      <c r="EQ39" s="127"/>
      <c r="ER39" s="219" t="s">
        <v>292</v>
      </c>
      <c r="ES39" s="219"/>
      <c r="ET39" s="219" t="s">
        <v>293</v>
      </c>
      <c r="EU39" s="127"/>
      <c r="EV39" s="127"/>
      <c r="EW39" s="127"/>
      <c r="EX39" s="127"/>
      <c r="EY39" s="127"/>
    </row>
    <row r="40" spans="1:155" ht="17.399999999999999" customHeight="1">
      <c r="A40" s="193" t="str">
        <f>IF('1'!$A$1=1,C40,F40)</f>
        <v xml:space="preserve"> **The Union currently counts 27 EU countries. The United Kingdom of Great Britain and Northern Ireland withdrew from the European Union on 31 January 2020</v>
      </c>
      <c r="C40" s="262" t="s">
        <v>226</v>
      </c>
      <c r="D40" s="263"/>
      <c r="E40" s="262"/>
      <c r="F40" s="262" t="s">
        <v>227</v>
      </c>
      <c r="G40" s="108"/>
      <c r="H40" s="108"/>
      <c r="I40" s="108"/>
      <c r="J40" s="108"/>
      <c r="K40" s="108"/>
      <c r="L40" s="108"/>
      <c r="M40" s="108"/>
      <c r="N40" s="108"/>
      <c r="ER40" s="219" t="s">
        <v>291</v>
      </c>
      <c r="ES40" s="219"/>
      <c r="ET40" s="219" t="s">
        <v>294</v>
      </c>
    </row>
    <row r="41" spans="1:155">
      <c r="G41" s="108"/>
      <c r="H41" s="108"/>
      <c r="I41" s="108"/>
      <c r="J41" s="108"/>
      <c r="K41" s="108"/>
      <c r="L41" s="108"/>
      <c r="M41" s="108"/>
      <c r="N41" s="108"/>
      <c r="ER41" s="219"/>
      <c r="ES41" s="219"/>
      <c r="ET41" s="219"/>
    </row>
  </sheetData>
  <mergeCells count="16">
    <mergeCell ref="P5:P6"/>
    <mergeCell ref="O5:O6"/>
    <mergeCell ref="G5:G6"/>
    <mergeCell ref="A5:A6"/>
    <mergeCell ref="B5:B6"/>
    <mergeCell ref="C5:C6"/>
    <mergeCell ref="D5:D6"/>
    <mergeCell ref="E5:E6"/>
    <mergeCell ref="H5:H6"/>
    <mergeCell ref="I5:I6"/>
    <mergeCell ref="J5:J6"/>
    <mergeCell ref="N5:N6"/>
    <mergeCell ref="F5:F6"/>
    <mergeCell ref="K5:K6"/>
    <mergeCell ref="L5:L6"/>
    <mergeCell ref="M5:M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31496062992125984" header="0.51181102362204722" footer="0.19685039370078741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U72"/>
  <sheetViews>
    <sheetView zoomScale="70" zoomScaleNormal="70" workbookViewId="0">
      <selection activeCell="U10" sqref="U10"/>
    </sheetView>
  </sheetViews>
  <sheetFormatPr defaultColWidth="8" defaultRowHeight="13.2" outlineLevelCol="2"/>
  <cols>
    <col min="1" max="1" width="8.6640625" style="151" customWidth="1"/>
    <col min="2" max="2" width="34.5546875" style="135" customWidth="1"/>
    <col min="3" max="3" width="10.88671875" style="136" hidden="1" customWidth="1" outlineLevel="2"/>
    <col min="4" max="4" width="31.6640625" style="136" hidden="1" customWidth="1" outlineLevel="2"/>
    <col min="5" max="5" width="8.109375" style="136" hidden="1" customWidth="1" outlineLevel="2"/>
    <col min="6" max="6" width="35.33203125" style="136" hidden="1" customWidth="1" outlineLevel="2"/>
    <col min="7" max="7" width="11.21875" style="146" customWidth="1" collapsed="1"/>
    <col min="8" max="14" width="11.21875" style="146" customWidth="1"/>
    <col min="15" max="16" width="11.21875" style="152" customWidth="1"/>
    <col min="17" max="46" width="8" style="152" customWidth="1"/>
    <col min="47" max="51" width="8" style="153"/>
    <col min="52" max="59" width="8" style="153" customWidth="1" outlineLevel="1"/>
    <col min="60" max="63" width="8" style="153"/>
    <col min="64" max="64" width="13.109375" style="153" customWidth="1"/>
    <col min="65" max="65" width="8.5546875" style="153" customWidth="1"/>
    <col min="66" max="77" width="8" style="153"/>
    <col min="78" max="93" width="8" style="152"/>
    <col min="94" max="100" width="8" style="154"/>
    <col min="101" max="101" width="10" style="154" customWidth="1"/>
    <col min="102" max="102" width="12.109375" style="154" customWidth="1"/>
    <col min="103" max="103" width="8.5546875" style="154" customWidth="1"/>
    <col min="104" max="104" width="12.44140625" style="154" customWidth="1"/>
    <col min="105" max="113" width="8" style="154"/>
    <col min="114" max="159" width="8" style="135"/>
    <col min="160" max="162" width="8" style="154"/>
    <col min="163" max="163" width="8" style="154" customWidth="1"/>
    <col min="164" max="164" width="8" style="226"/>
    <col min="165" max="165" width="14.88671875" style="226" customWidth="1"/>
    <col min="166" max="166" width="12.6640625" style="226" customWidth="1"/>
    <col min="167" max="167" width="9.5546875" style="226" customWidth="1"/>
    <col min="168" max="168" width="10.33203125" style="154" customWidth="1"/>
    <col min="169" max="170" width="8" style="154"/>
    <col min="171" max="171" width="11.88671875" style="154" customWidth="1"/>
    <col min="172" max="177" width="8" style="154"/>
    <col min="178" max="16384" width="8" style="135"/>
  </cols>
  <sheetData>
    <row r="1" spans="1:171">
      <c r="A1" s="101" t="str">
        <f>IF('1'!A1=1,"до змісту","to title")</f>
        <v>to title</v>
      </c>
      <c r="S1" s="349"/>
    </row>
    <row r="2" spans="1:171">
      <c r="A2" s="100" t="str">
        <f>IF('1'!$A$1=1,"1.3 Динаміка товарної структури експорту в країни ЄС*","1.3 Dynamics of the Commodity Composition of Exports to EU countries*")</f>
        <v>1.3 Dynamics of the Commodity Composition of Exports to EU countries*</v>
      </c>
      <c r="B2" s="100"/>
      <c r="C2" s="138"/>
      <c r="D2" s="138"/>
      <c r="E2" s="138"/>
      <c r="F2" s="138"/>
      <c r="G2" s="139"/>
      <c r="H2" s="139"/>
      <c r="I2" s="139"/>
      <c r="J2" s="139"/>
      <c r="K2" s="139"/>
      <c r="L2" s="139"/>
      <c r="M2" s="139"/>
      <c r="N2" s="139"/>
    </row>
    <row r="3" spans="1:171">
      <c r="A3" s="137" t="str">
        <f>IF('1'!A1=1,"(відповідно дл КПБ6)","(according to BPM6 methodology)" )</f>
        <v>(according to BPM6 methodology)</v>
      </c>
      <c r="B3" s="100"/>
      <c r="C3" s="138"/>
      <c r="D3" s="138"/>
      <c r="E3" s="138"/>
      <c r="F3" s="138"/>
      <c r="G3" s="139"/>
      <c r="H3" s="139"/>
      <c r="I3" s="139"/>
      <c r="J3" s="139"/>
      <c r="K3" s="139"/>
      <c r="L3" s="139"/>
      <c r="M3" s="139"/>
      <c r="N3" s="139"/>
    </row>
    <row r="4" spans="1:171">
      <c r="A4" s="294" t="str">
        <f>IF('1'!$A$1=1," Млн грн","UAH mln")</f>
        <v>UAH mln</v>
      </c>
      <c r="B4" s="100"/>
      <c r="C4" s="138"/>
      <c r="D4" s="138"/>
      <c r="E4" s="138"/>
      <c r="F4" s="138"/>
      <c r="G4" s="139"/>
      <c r="H4" s="139"/>
      <c r="I4" s="139"/>
      <c r="J4" s="139"/>
      <c r="K4" s="139"/>
      <c r="L4" s="139"/>
      <c r="M4" s="139"/>
      <c r="N4" s="139"/>
    </row>
    <row r="5" spans="1:171" ht="18" customHeight="1">
      <c r="A5" s="380" t="str">
        <f>IF('1'!A1=1,C5,E5)</f>
        <v>Code</v>
      </c>
      <c r="B5" s="382" t="str">
        <f>IF('1'!A1=1,D5,F5)</f>
        <v>Commodity</v>
      </c>
      <c r="C5" s="384" t="s">
        <v>67</v>
      </c>
      <c r="D5" s="386" t="s">
        <v>0</v>
      </c>
      <c r="E5" s="386" t="s">
        <v>137</v>
      </c>
      <c r="F5" s="388" t="s">
        <v>135</v>
      </c>
      <c r="G5" s="390">
        <v>2015</v>
      </c>
      <c r="H5" s="390">
        <v>2016</v>
      </c>
      <c r="I5" s="390">
        <v>2017</v>
      </c>
      <c r="J5" s="390">
        <v>2018</v>
      </c>
      <c r="K5" s="390">
        <v>2019</v>
      </c>
      <c r="L5" s="390">
        <v>2020</v>
      </c>
      <c r="M5" s="392">
        <v>2021</v>
      </c>
      <c r="N5" s="390">
        <v>2022</v>
      </c>
      <c r="O5" s="356" t="s">
        <v>327</v>
      </c>
      <c r="P5" s="354" t="s">
        <v>338</v>
      </c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  <c r="AR5" s="309"/>
      <c r="AS5" s="309"/>
      <c r="AT5" s="309"/>
      <c r="AU5" s="164" t="s">
        <v>320</v>
      </c>
      <c r="AV5" s="167"/>
      <c r="AW5" s="167"/>
      <c r="AX5" s="167"/>
      <c r="AY5" s="167"/>
      <c r="AZ5" s="167"/>
      <c r="BA5" s="164" t="s">
        <v>321</v>
      </c>
      <c r="BB5" s="167"/>
      <c r="BC5" s="167"/>
      <c r="BD5" s="167"/>
      <c r="BE5" s="167"/>
      <c r="BF5" s="167"/>
    </row>
    <row r="6" spans="1:171" ht="33.6" customHeight="1">
      <c r="A6" s="381"/>
      <c r="B6" s="383"/>
      <c r="C6" s="385"/>
      <c r="D6" s="387"/>
      <c r="E6" s="387"/>
      <c r="F6" s="389" t="s">
        <v>136</v>
      </c>
      <c r="G6" s="391"/>
      <c r="H6" s="391"/>
      <c r="I6" s="391"/>
      <c r="J6" s="391"/>
      <c r="K6" s="391"/>
      <c r="L6" s="391"/>
      <c r="M6" s="393"/>
      <c r="N6" s="391"/>
      <c r="O6" s="357"/>
      <c r="P6" s="355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310"/>
      <c r="AR6" s="309"/>
      <c r="AS6" s="309"/>
      <c r="AT6" s="309"/>
    </row>
    <row r="7" spans="1:171" ht="22.95" customHeight="1">
      <c r="A7" s="339"/>
      <c r="B7" s="194" t="str">
        <f>IF('1'!$A$1=1,D7,F7)</f>
        <v>EU 27**</v>
      </c>
      <c r="C7" s="334"/>
      <c r="D7" s="333" t="s">
        <v>188</v>
      </c>
      <c r="E7" s="335"/>
      <c r="F7" s="336" t="s">
        <v>200</v>
      </c>
      <c r="G7" s="200">
        <v>222136.80620169485</v>
      </c>
      <c r="H7" s="200">
        <v>266513.39743895421</v>
      </c>
      <c r="I7" s="200">
        <v>363727.21559699473</v>
      </c>
      <c r="J7" s="200">
        <v>430024.23169413448</v>
      </c>
      <c r="K7" s="199">
        <v>427529.65396120341</v>
      </c>
      <c r="L7" s="199">
        <v>394849.70274006447</v>
      </c>
      <c r="M7" s="199">
        <v>622106.85201823944</v>
      </c>
      <c r="N7" s="199">
        <v>809599.35435609845</v>
      </c>
      <c r="O7" s="199">
        <v>801993.15213297424</v>
      </c>
      <c r="P7" s="199">
        <v>889569.20950537256</v>
      </c>
    </row>
    <row r="8" spans="1:171" ht="33.75" customHeight="1">
      <c r="A8" s="140"/>
      <c r="B8" s="141" t="str">
        <f>IF('1'!A1=1,D8,F8)</f>
        <v>Agricultural products</v>
      </c>
      <c r="C8" s="282"/>
      <c r="D8" s="282" t="s">
        <v>1</v>
      </c>
      <c r="E8" s="282"/>
      <c r="F8" s="282" t="s">
        <v>113</v>
      </c>
      <c r="G8" s="201">
        <v>86167.070224530646</v>
      </c>
      <c r="H8" s="201">
        <v>102525.89617311928</v>
      </c>
      <c r="I8" s="201">
        <v>144860.00977644135</v>
      </c>
      <c r="J8" s="201">
        <v>161309.64760152332</v>
      </c>
      <c r="K8" s="197">
        <v>180645.37016769062</v>
      </c>
      <c r="L8" s="197">
        <v>165442.27364792695</v>
      </c>
      <c r="M8" s="197">
        <v>207798.30801382707</v>
      </c>
      <c r="N8" s="197">
        <v>430606.93230007793</v>
      </c>
      <c r="O8" s="197">
        <v>457135.00425378431</v>
      </c>
      <c r="P8" s="197">
        <v>515120.62824662484</v>
      </c>
      <c r="BK8" s="248" t="s">
        <v>295</v>
      </c>
      <c r="BL8" s="248" t="s">
        <v>308</v>
      </c>
      <c r="BM8" s="248"/>
    </row>
    <row r="9" spans="1:171" ht="24.6" customHeight="1">
      <c r="A9" s="222">
        <v>10</v>
      </c>
      <c r="B9" s="143" t="str">
        <f>IF('1'!A1=1,D9,F9)</f>
        <v>cereals</v>
      </c>
      <c r="C9" s="278">
        <v>10</v>
      </c>
      <c r="D9" s="325" t="s">
        <v>37</v>
      </c>
      <c r="E9" s="278">
        <v>10</v>
      </c>
      <c r="F9" s="325" t="s">
        <v>114</v>
      </c>
      <c r="G9" s="202">
        <v>35207.513088947388</v>
      </c>
      <c r="H9" s="202">
        <v>32068.026129635669</v>
      </c>
      <c r="I9" s="202">
        <v>44282.352150998791</v>
      </c>
      <c r="J9" s="202">
        <v>58653.265232623307</v>
      </c>
      <c r="K9" s="196">
        <v>64851.581067695734</v>
      </c>
      <c r="L9" s="196">
        <v>44407.450125563519</v>
      </c>
      <c r="M9" s="196">
        <v>52848.472075363141</v>
      </c>
      <c r="N9" s="196">
        <v>156523.78231485951</v>
      </c>
      <c r="O9" s="196">
        <v>167384.52612649708</v>
      </c>
      <c r="P9" s="196">
        <v>156798.1753990298</v>
      </c>
      <c r="BK9" s="248" t="s">
        <v>296</v>
      </c>
      <c r="BL9" s="248" t="s">
        <v>309</v>
      </c>
      <c r="BM9" s="248"/>
      <c r="CQ9" s="247"/>
      <c r="CS9" s="109" t="s">
        <v>247</v>
      </c>
      <c r="CT9" s="109" t="s">
        <v>246</v>
      </c>
      <c r="CU9" s="109"/>
    </row>
    <row r="10" spans="1:171" ht="31.2" customHeight="1">
      <c r="A10" s="205">
        <v>1001</v>
      </c>
      <c r="B10" s="206" t="str">
        <f>IF('1'!$A$1=1,D10,F10)</f>
        <v xml:space="preserve">wheat </v>
      </c>
      <c r="C10" s="287">
        <v>1001</v>
      </c>
      <c r="D10" s="326" t="s">
        <v>189</v>
      </c>
      <c r="E10" s="287">
        <v>1001</v>
      </c>
      <c r="F10" s="325" t="s">
        <v>207</v>
      </c>
      <c r="G10" s="202">
        <v>6296.4350595453052</v>
      </c>
      <c r="H10" s="202">
        <v>4857.9215110968335</v>
      </c>
      <c r="I10" s="202">
        <v>5618.9547827786546</v>
      </c>
      <c r="J10" s="202">
        <v>6836.4319414163419</v>
      </c>
      <c r="K10" s="196">
        <v>2835.8172577726382</v>
      </c>
      <c r="L10" s="196">
        <v>3826.0819899641974</v>
      </c>
      <c r="M10" s="196">
        <v>2583.537374574008</v>
      </c>
      <c r="N10" s="196">
        <v>33087.684578402099</v>
      </c>
      <c r="O10" s="196">
        <v>53391.351919799235</v>
      </c>
      <c r="P10" s="196">
        <v>51397.058395663589</v>
      </c>
      <c r="BK10" s="312" t="s">
        <v>297</v>
      </c>
      <c r="BL10" s="312" t="s">
        <v>310</v>
      </c>
      <c r="BM10" s="248"/>
      <c r="CQ10" s="247"/>
      <c r="CS10" s="109" t="s">
        <v>263</v>
      </c>
      <c r="CT10" s="109" t="s">
        <v>264</v>
      </c>
      <c r="CU10" s="109"/>
    </row>
    <row r="11" spans="1:171" ht="27" customHeight="1">
      <c r="A11" s="205">
        <v>1005</v>
      </c>
      <c r="B11" s="206" t="str">
        <f>IF('1'!$A$1=1,D11,F11)</f>
        <v xml:space="preserve">maize </v>
      </c>
      <c r="C11" s="287">
        <v>1005</v>
      </c>
      <c r="D11" s="326" t="s">
        <v>190</v>
      </c>
      <c r="E11" s="287">
        <v>1005</v>
      </c>
      <c r="F11" s="325" t="s">
        <v>269</v>
      </c>
      <c r="G11" s="202">
        <v>27705.798424007495</v>
      </c>
      <c r="H11" s="202">
        <v>25673.571315425907</v>
      </c>
      <c r="I11" s="202">
        <v>36775.561828298145</v>
      </c>
      <c r="J11" s="202">
        <v>50365.73800003597</v>
      </c>
      <c r="K11" s="196">
        <v>59456.706599771445</v>
      </c>
      <c r="L11" s="196">
        <v>39411.078597691943</v>
      </c>
      <c r="M11" s="196">
        <v>48445.831170399295</v>
      </c>
      <c r="N11" s="196">
        <v>114538.32495563204</v>
      </c>
      <c r="O11" s="196">
        <v>107345.58963103782</v>
      </c>
      <c r="P11" s="196">
        <v>99939.230625152675</v>
      </c>
      <c r="BK11" s="313" t="s">
        <v>298</v>
      </c>
      <c r="BL11" s="313" t="s">
        <v>311</v>
      </c>
      <c r="BM11" s="248"/>
      <c r="CQ11" s="247"/>
      <c r="CS11" s="109" t="s">
        <v>181</v>
      </c>
      <c r="CT11" s="109" t="s">
        <v>182</v>
      </c>
      <c r="CU11" s="109"/>
      <c r="FK11" s="115" t="s">
        <v>228</v>
      </c>
      <c r="FL11" s="132" t="s">
        <v>229</v>
      </c>
    </row>
    <row r="12" spans="1:171" ht="24.75" customHeight="1">
      <c r="A12" s="223">
        <v>12</v>
      </c>
      <c r="B12" s="195" t="str">
        <f>IF('1'!A1=1,D12,F12)</f>
        <v>oil seed and oleaginous fruits</v>
      </c>
      <c r="C12" s="278">
        <v>12</v>
      </c>
      <c r="D12" s="283" t="s">
        <v>38</v>
      </c>
      <c r="E12" s="278">
        <v>12</v>
      </c>
      <c r="F12" s="283" t="s">
        <v>115</v>
      </c>
      <c r="G12" s="202">
        <v>14019.660859017333</v>
      </c>
      <c r="H12" s="202">
        <v>15584.244029492285</v>
      </c>
      <c r="I12" s="202">
        <v>28996.575656726964</v>
      </c>
      <c r="J12" s="202">
        <v>32072.508912595134</v>
      </c>
      <c r="K12" s="196">
        <v>38504.850906756386</v>
      </c>
      <c r="L12" s="196">
        <v>31602.641885390778</v>
      </c>
      <c r="M12" s="196">
        <v>39590.248434990994</v>
      </c>
      <c r="N12" s="196">
        <v>100358.9088826652</v>
      </c>
      <c r="O12" s="196">
        <v>71043.053560357395</v>
      </c>
      <c r="P12" s="196">
        <v>97536.260557492002</v>
      </c>
      <c r="BK12" s="248" t="s">
        <v>299</v>
      </c>
      <c r="BL12" s="248" t="s">
        <v>312</v>
      </c>
      <c r="BM12" s="248"/>
      <c r="CQ12" s="247"/>
      <c r="FK12" s="115" t="s">
        <v>232</v>
      </c>
      <c r="FL12" s="132" t="s">
        <v>233</v>
      </c>
    </row>
    <row r="13" spans="1:171" ht="25.2" customHeight="1">
      <c r="A13" s="205">
        <v>1201</v>
      </c>
      <c r="B13" s="195" t="str">
        <f>IF('1'!$A$1=1,D13,F13)</f>
        <v>soya beans</v>
      </c>
      <c r="C13" s="287">
        <v>1201</v>
      </c>
      <c r="D13" s="284" t="s">
        <v>191</v>
      </c>
      <c r="E13" s="287">
        <v>1201</v>
      </c>
      <c r="F13" s="283" t="s">
        <v>208</v>
      </c>
      <c r="G13" s="202">
        <v>2791.4070751021727</v>
      </c>
      <c r="H13" s="202">
        <v>3633.4547107406092</v>
      </c>
      <c r="I13" s="202">
        <v>8308.8507331579349</v>
      </c>
      <c r="J13" s="202">
        <v>5434.9767100614699</v>
      </c>
      <c r="K13" s="196">
        <v>6338.1793759017619</v>
      </c>
      <c r="L13" s="196">
        <v>5316.5837267139332</v>
      </c>
      <c r="M13" s="196">
        <v>6570.9178550445286</v>
      </c>
      <c r="N13" s="196">
        <v>15752.638668054904</v>
      </c>
      <c r="O13" s="196">
        <v>20842.728072425725</v>
      </c>
      <c r="P13" s="196">
        <v>23141.276104064033</v>
      </c>
      <c r="BK13" s="248" t="s">
        <v>287</v>
      </c>
      <c r="BL13" s="248" t="s">
        <v>289</v>
      </c>
      <c r="BM13" s="248"/>
      <c r="CQ13" s="247"/>
      <c r="CS13" s="109" t="s">
        <v>248</v>
      </c>
      <c r="CT13" s="109" t="s">
        <v>249</v>
      </c>
      <c r="CU13" s="109"/>
      <c r="CW13" s="228" t="s">
        <v>252</v>
      </c>
      <c r="CX13" s="228" t="s">
        <v>254</v>
      </c>
      <c r="CY13" s="250" t="s">
        <v>253</v>
      </c>
      <c r="CZ13" s="228" t="s">
        <v>255</v>
      </c>
    </row>
    <row r="14" spans="1:171" ht="25.5" customHeight="1">
      <c r="A14" s="205">
        <v>1205</v>
      </c>
      <c r="B14" s="195" t="str">
        <f>IF('1'!$A$1=1,D14,F14)</f>
        <v>rape or colza seeds</v>
      </c>
      <c r="C14" s="287">
        <v>1205</v>
      </c>
      <c r="D14" s="284" t="s">
        <v>192</v>
      </c>
      <c r="E14" s="287">
        <v>1205</v>
      </c>
      <c r="F14" s="283" t="s">
        <v>209</v>
      </c>
      <c r="G14" s="202">
        <v>9742.3575988446482</v>
      </c>
      <c r="H14" s="202">
        <v>9329.4112975759963</v>
      </c>
      <c r="I14" s="202">
        <v>18895.183159253684</v>
      </c>
      <c r="J14" s="202">
        <v>24751.173584223157</v>
      </c>
      <c r="K14" s="196">
        <v>30378.223514260673</v>
      </c>
      <c r="L14" s="196">
        <v>23404.182178677533</v>
      </c>
      <c r="M14" s="196">
        <v>30598.630489877392</v>
      </c>
      <c r="N14" s="196">
        <v>49633.282166357167</v>
      </c>
      <c r="O14" s="196">
        <v>39362.193003462897</v>
      </c>
      <c r="P14" s="196">
        <v>67445.787494150369</v>
      </c>
      <c r="BK14" s="248" t="s">
        <v>300</v>
      </c>
      <c r="BL14" s="248" t="s">
        <v>313</v>
      </c>
      <c r="BM14" s="248"/>
      <c r="CQ14" s="247"/>
      <c r="CS14" s="109" t="s">
        <v>261</v>
      </c>
      <c r="CT14" s="109" t="s">
        <v>262</v>
      </c>
      <c r="CU14" s="109"/>
      <c r="CW14" s="228" t="s">
        <v>256</v>
      </c>
      <c r="CX14" s="228" t="s">
        <v>258</v>
      </c>
      <c r="CY14" s="228" t="s">
        <v>257</v>
      </c>
      <c r="CZ14" s="228" t="s">
        <v>259</v>
      </c>
      <c r="FH14" s="228" t="s">
        <v>219</v>
      </c>
      <c r="FI14" s="228" t="s">
        <v>222</v>
      </c>
      <c r="FN14" s="115" t="s">
        <v>242</v>
      </c>
      <c r="FO14" s="132" t="s">
        <v>243</v>
      </c>
    </row>
    <row r="15" spans="1:171" ht="30" customHeight="1">
      <c r="A15" s="205">
        <v>1206</v>
      </c>
      <c r="B15" s="195" t="str">
        <f>IF('1'!$A$1=1,D15,F15)</f>
        <v>sunflower seeds, chopped or whole</v>
      </c>
      <c r="C15" s="284">
        <v>1206</v>
      </c>
      <c r="D15" s="284" t="s">
        <v>237</v>
      </c>
      <c r="E15" s="287">
        <v>1206</v>
      </c>
      <c r="F15" s="284" t="s">
        <v>238</v>
      </c>
      <c r="G15" s="202">
        <v>342.69251021085927</v>
      </c>
      <c r="H15" s="202">
        <v>1315.6899964649585</v>
      </c>
      <c r="I15" s="202">
        <v>460.62678576806871</v>
      </c>
      <c r="J15" s="202">
        <v>378.07667260956873</v>
      </c>
      <c r="K15" s="196">
        <v>368.82472593410557</v>
      </c>
      <c r="L15" s="196">
        <v>1328.4486343903216</v>
      </c>
      <c r="M15" s="196">
        <v>410.79001940661772</v>
      </c>
      <c r="N15" s="196">
        <v>32399.627260241348</v>
      </c>
      <c r="O15" s="196">
        <v>8132.111542334299</v>
      </c>
      <c r="P15" s="196">
        <v>2062.6614507406762</v>
      </c>
      <c r="BK15" s="248" t="s">
        <v>301</v>
      </c>
      <c r="BL15" s="248" t="s">
        <v>314</v>
      </c>
      <c r="BM15" s="248"/>
      <c r="CS15" s="109" t="s">
        <v>250</v>
      </c>
      <c r="CT15" s="109" t="s">
        <v>251</v>
      </c>
      <c r="CU15" s="109"/>
      <c r="FH15" s="228"/>
      <c r="FI15" s="228"/>
      <c r="FK15" s="115" t="s">
        <v>216</v>
      </c>
      <c r="FL15" s="132" t="s">
        <v>217</v>
      </c>
    </row>
    <row r="16" spans="1:171" ht="28.8" customHeight="1">
      <c r="A16" s="223">
        <v>15</v>
      </c>
      <c r="B16" s="195" t="str">
        <f>IF('1'!A1=1,D16,F16)</f>
        <v>animal or vegetable fats and oils</v>
      </c>
      <c r="C16" s="278">
        <v>15</v>
      </c>
      <c r="D16" s="283" t="s">
        <v>56</v>
      </c>
      <c r="E16" s="278">
        <v>15</v>
      </c>
      <c r="F16" s="283" t="s">
        <v>116</v>
      </c>
      <c r="G16" s="202">
        <v>13731.246918720604</v>
      </c>
      <c r="H16" s="202">
        <v>29330.171161255428</v>
      </c>
      <c r="I16" s="202">
        <v>36843.343826198674</v>
      </c>
      <c r="J16" s="202">
        <v>28830.91088062312</v>
      </c>
      <c r="K16" s="196">
        <v>37711.187848909074</v>
      </c>
      <c r="L16" s="196">
        <v>46956.671255614434</v>
      </c>
      <c r="M16" s="196">
        <v>64218.039745161368</v>
      </c>
      <c r="N16" s="196">
        <v>99469.616996316821</v>
      </c>
      <c r="O16" s="196">
        <v>109072.54379494686</v>
      </c>
      <c r="P16" s="196">
        <v>135044.63200387513</v>
      </c>
      <c r="BK16" s="248" t="s">
        <v>302</v>
      </c>
      <c r="BL16" s="248" t="s">
        <v>315</v>
      </c>
      <c r="BM16" s="248"/>
      <c r="FK16" s="115" t="s">
        <v>69</v>
      </c>
      <c r="FL16" s="132" t="s">
        <v>260</v>
      </c>
    </row>
    <row r="17" spans="1:168" ht="22.2" customHeight="1">
      <c r="A17" s="205">
        <v>1512</v>
      </c>
      <c r="B17" s="195" t="str">
        <f>IF('1'!$A$1=1,D17,F17)</f>
        <v>sunflower oil</v>
      </c>
      <c r="C17" s="287">
        <v>1512</v>
      </c>
      <c r="D17" s="284" t="s">
        <v>193</v>
      </c>
      <c r="E17" s="287">
        <v>1512</v>
      </c>
      <c r="F17" s="283" t="s">
        <v>210</v>
      </c>
      <c r="G17" s="202">
        <v>11365.66378417968</v>
      </c>
      <c r="H17" s="202">
        <v>26077.389504165883</v>
      </c>
      <c r="I17" s="202">
        <v>33135.668191584758</v>
      </c>
      <c r="J17" s="202">
        <v>25082.076246780944</v>
      </c>
      <c r="K17" s="196">
        <v>33572.042557931512</v>
      </c>
      <c r="L17" s="196">
        <v>41315.478819937758</v>
      </c>
      <c r="M17" s="196">
        <v>52015.848577012235</v>
      </c>
      <c r="N17" s="196">
        <v>86404.88218806246</v>
      </c>
      <c r="O17" s="196">
        <v>93212.90073753921</v>
      </c>
      <c r="P17" s="196">
        <v>115100.17238749488</v>
      </c>
      <c r="BK17" s="248" t="s">
        <v>300</v>
      </c>
      <c r="BL17" s="248" t="s">
        <v>175</v>
      </c>
      <c r="BM17" s="248"/>
    </row>
    <row r="18" spans="1:168" ht="27" customHeight="1">
      <c r="A18" s="222">
        <v>20</v>
      </c>
      <c r="B18" s="144" t="str">
        <f>IF('1'!A1=1,D18,F18)</f>
        <v xml:space="preserve">preparations of vegetables or fruit </v>
      </c>
      <c r="C18" s="278">
        <v>20</v>
      </c>
      <c r="D18" s="283" t="s">
        <v>65</v>
      </c>
      <c r="E18" s="278">
        <v>20</v>
      </c>
      <c r="F18" s="283" t="s">
        <v>117</v>
      </c>
      <c r="G18" s="202">
        <v>2487.0512581154826</v>
      </c>
      <c r="H18" s="202">
        <v>1988.6841697947</v>
      </c>
      <c r="I18" s="202">
        <v>2892.7848636321792</v>
      </c>
      <c r="J18" s="202">
        <v>2606.1877150857708</v>
      </c>
      <c r="K18" s="196">
        <v>2279.9794405647772</v>
      </c>
      <c r="L18" s="196">
        <v>2758.9863775018503</v>
      </c>
      <c r="M18" s="196">
        <v>2393.6616877199572</v>
      </c>
      <c r="N18" s="196">
        <v>3844.501142623224</v>
      </c>
      <c r="O18" s="196">
        <v>4227.2461176318047</v>
      </c>
      <c r="P18" s="196">
        <v>9469.6879811498256</v>
      </c>
      <c r="BK18" s="248" t="s">
        <v>303</v>
      </c>
      <c r="BL18" s="248" t="s">
        <v>316</v>
      </c>
      <c r="BM18" s="248"/>
      <c r="FK18" s="115" t="s">
        <v>265</v>
      </c>
      <c r="FL18" s="132" t="s">
        <v>267</v>
      </c>
    </row>
    <row r="19" spans="1:168" ht="28.5" customHeight="1">
      <c r="A19" s="222">
        <v>23</v>
      </c>
      <c r="B19" s="144" t="str">
        <f>IF('1'!A1=1,D19,F19)</f>
        <v>residues and wastes of food industry</v>
      </c>
      <c r="C19" s="327">
        <v>23</v>
      </c>
      <c r="D19" s="328" t="s">
        <v>39</v>
      </c>
      <c r="E19" s="327">
        <v>23</v>
      </c>
      <c r="F19" s="328" t="s">
        <v>118</v>
      </c>
      <c r="G19" s="202">
        <v>10071.132082124104</v>
      </c>
      <c r="H19" s="202">
        <v>10759.987281717251</v>
      </c>
      <c r="I19" s="202">
        <v>12692.493111626849</v>
      </c>
      <c r="J19" s="202">
        <v>13683.766296994178</v>
      </c>
      <c r="K19" s="196">
        <v>13126.52097657611</v>
      </c>
      <c r="L19" s="196">
        <v>12366.095935430007</v>
      </c>
      <c r="M19" s="196">
        <v>12960.095150496752</v>
      </c>
      <c r="N19" s="196">
        <v>16685.228582561565</v>
      </c>
      <c r="O19" s="196">
        <v>29297.524853421437</v>
      </c>
      <c r="P19" s="196">
        <v>32747.719274985084</v>
      </c>
      <c r="BK19" s="248" t="s">
        <v>304</v>
      </c>
      <c r="BL19" s="248" t="s">
        <v>317</v>
      </c>
      <c r="BM19" s="248"/>
      <c r="FK19" s="115" t="s">
        <v>266</v>
      </c>
      <c r="FL19" s="132" t="s">
        <v>268</v>
      </c>
    </row>
    <row r="20" spans="1:168" ht="23.25" customHeight="1">
      <c r="A20" s="140"/>
      <c r="B20" s="141" t="str">
        <f>IF('1'!A1=1,D20,F20)</f>
        <v>Mineral products</v>
      </c>
      <c r="C20" s="329"/>
      <c r="D20" s="329" t="s">
        <v>2</v>
      </c>
      <c r="E20" s="329"/>
      <c r="F20" s="329" t="s">
        <v>119</v>
      </c>
      <c r="G20" s="201">
        <v>27899.262588847909</v>
      </c>
      <c r="H20" s="201">
        <v>33033.559088777401</v>
      </c>
      <c r="I20" s="201">
        <v>54868.27363119043</v>
      </c>
      <c r="J20" s="201">
        <v>66625.705052054982</v>
      </c>
      <c r="K20" s="197">
        <v>62625.371635132964</v>
      </c>
      <c r="L20" s="197">
        <v>50410.421425156499</v>
      </c>
      <c r="M20" s="197">
        <v>97409.596035993542</v>
      </c>
      <c r="N20" s="197">
        <v>104377.9104923649</v>
      </c>
      <c r="O20" s="197">
        <v>70894.660012677268</v>
      </c>
      <c r="P20" s="197">
        <v>71651.770549691704</v>
      </c>
      <c r="BK20" s="248" t="s">
        <v>305</v>
      </c>
      <c r="BL20" s="248" t="s">
        <v>318</v>
      </c>
      <c r="BM20" s="248"/>
    </row>
    <row r="21" spans="1:168" ht="18" customHeight="1">
      <c r="A21" s="207">
        <v>2601</v>
      </c>
      <c r="B21" s="143" t="str">
        <f>IF('1'!A1=1,D21,F21)</f>
        <v xml:space="preserve"> iron ores and concentrates</v>
      </c>
      <c r="C21" s="327">
        <v>2601</v>
      </c>
      <c r="D21" s="330" t="s">
        <v>40</v>
      </c>
      <c r="E21" s="327">
        <v>2601</v>
      </c>
      <c r="F21" s="330" t="s">
        <v>120</v>
      </c>
      <c r="G21" s="202">
        <v>19757.164610865519</v>
      </c>
      <c r="H21" s="202">
        <v>23751.272714681894</v>
      </c>
      <c r="I21" s="202">
        <v>39713.592474966194</v>
      </c>
      <c r="J21" s="202">
        <v>47561.991565074553</v>
      </c>
      <c r="K21" s="196">
        <v>44384.207127352784</v>
      </c>
      <c r="L21" s="196">
        <v>37907.483386519627</v>
      </c>
      <c r="M21" s="196">
        <v>80519.559332594887</v>
      </c>
      <c r="N21" s="196">
        <v>70071.329902446523</v>
      </c>
      <c r="O21" s="196">
        <v>58791.346622936115</v>
      </c>
      <c r="P21" s="196">
        <v>63161.116316437117</v>
      </c>
      <c r="BK21" s="248" t="s">
        <v>306</v>
      </c>
      <c r="BL21" s="248" t="s">
        <v>319</v>
      </c>
    </row>
    <row r="22" spans="1:168" ht="27" customHeight="1">
      <c r="A22" s="217">
        <v>2701</v>
      </c>
      <c r="B22" s="144" t="str">
        <f>IF('1'!A1=1,D22,F22)</f>
        <v>coal, anthracite, briquettes</v>
      </c>
      <c r="C22" s="327">
        <v>2701</v>
      </c>
      <c r="D22" s="328" t="s">
        <v>57</v>
      </c>
      <c r="E22" s="327">
        <v>2701</v>
      </c>
      <c r="F22" s="328" t="s">
        <v>121</v>
      </c>
      <c r="G22" s="202">
        <v>964.0556257593073</v>
      </c>
      <c r="H22" s="202">
        <v>726.93971663418756</v>
      </c>
      <c r="I22" s="202">
        <v>1176.0797832577414</v>
      </c>
      <c r="J22" s="202">
        <v>94</v>
      </c>
      <c r="K22" s="196">
        <v>3</v>
      </c>
      <c r="L22" s="196">
        <v>5</v>
      </c>
      <c r="M22" s="196">
        <v>21</v>
      </c>
      <c r="N22" s="196">
        <v>6911.8953778415844</v>
      </c>
      <c r="O22" s="196">
        <v>3955.3542104556273</v>
      </c>
      <c r="P22" s="196">
        <v>990.94961988853606</v>
      </c>
      <c r="BK22" s="248" t="s">
        <v>307</v>
      </c>
      <c r="BL22" s="248" t="s">
        <v>182</v>
      </c>
    </row>
    <row r="23" spans="1:168" ht="27.75" customHeight="1">
      <c r="A23" s="207">
        <v>2710</v>
      </c>
      <c r="B23" s="144" t="str">
        <f>IF('1'!A1=1,D23,F23)</f>
        <v>petroleum oils, not crude</v>
      </c>
      <c r="C23" s="327">
        <v>2710</v>
      </c>
      <c r="D23" s="328" t="s">
        <v>62</v>
      </c>
      <c r="E23" s="327">
        <v>2710</v>
      </c>
      <c r="F23" s="328" t="s">
        <v>122</v>
      </c>
      <c r="G23" s="202">
        <v>1476.1543239195516</v>
      </c>
      <c r="H23" s="202">
        <v>1536.0463253001226</v>
      </c>
      <c r="I23" s="202">
        <v>3704.5702352745088</v>
      </c>
      <c r="J23" s="202">
        <v>5157.5233133048241</v>
      </c>
      <c r="K23" s="196">
        <v>5327.0569964445976</v>
      </c>
      <c r="L23" s="196">
        <v>2163.6135359663795</v>
      </c>
      <c r="M23" s="196">
        <v>2861.253608090688</v>
      </c>
      <c r="N23" s="196">
        <v>860.38538331972927</v>
      </c>
      <c r="O23" s="196">
        <v>424.09134620970747</v>
      </c>
      <c r="P23" s="196">
        <v>178.01174911265906</v>
      </c>
      <c r="BK23" s="248" t="s">
        <v>300</v>
      </c>
      <c r="BL23" s="248" t="s">
        <v>175</v>
      </c>
    </row>
    <row r="24" spans="1:168" ht="27.6" customHeight="1">
      <c r="A24" s="207">
        <v>2716</v>
      </c>
      <c r="B24" s="144" t="str">
        <f>IF('1'!A1=1,D24,F24)</f>
        <v>electrical energy</v>
      </c>
      <c r="C24" s="327">
        <v>2716</v>
      </c>
      <c r="D24" s="328" t="s">
        <v>41</v>
      </c>
      <c r="E24" s="327">
        <v>2716</v>
      </c>
      <c r="F24" s="331" t="s">
        <v>123</v>
      </c>
      <c r="G24" s="202">
        <v>3236.1214373398807</v>
      </c>
      <c r="H24" s="202">
        <v>3875.4850434591717</v>
      </c>
      <c r="I24" s="202">
        <v>4839.3686543093581</v>
      </c>
      <c r="J24" s="202">
        <v>7578.3016730315312</v>
      </c>
      <c r="K24" s="196">
        <v>8681.6803371627702</v>
      </c>
      <c r="L24" s="196">
        <v>7056.3744708880886</v>
      </c>
      <c r="M24" s="196">
        <v>6754.9731876169399</v>
      </c>
      <c r="N24" s="196">
        <v>18125.447646152024</v>
      </c>
      <c r="O24" s="196">
        <v>2844.8225415980078</v>
      </c>
      <c r="P24" s="196">
        <v>2677.1699313746681</v>
      </c>
      <c r="BK24" s="248" t="s">
        <v>287</v>
      </c>
      <c r="BL24" s="248" t="s">
        <v>289</v>
      </c>
      <c r="FH24" s="228" t="s">
        <v>235</v>
      </c>
      <c r="FI24" s="228" t="s">
        <v>236</v>
      </c>
      <c r="FJ24" s="235"/>
    </row>
    <row r="25" spans="1:168" ht="27.6" customHeight="1">
      <c r="A25" s="140"/>
      <c r="B25" s="141" t="str">
        <f>IF('1'!A1=1,D25,F25)</f>
        <v>Chemicals</v>
      </c>
      <c r="C25" s="329"/>
      <c r="D25" s="329" t="s">
        <v>3</v>
      </c>
      <c r="E25" s="329"/>
      <c r="F25" s="329" t="s">
        <v>124</v>
      </c>
      <c r="G25" s="201">
        <v>13275.080699151888</v>
      </c>
      <c r="H25" s="201">
        <v>14004.84156165917</v>
      </c>
      <c r="I25" s="201">
        <v>18628.111845608073</v>
      </c>
      <c r="J25" s="201">
        <v>24504.737247570789</v>
      </c>
      <c r="K25" s="197">
        <v>20205.7381522262</v>
      </c>
      <c r="L25" s="197">
        <v>21061.169227893421</v>
      </c>
      <c r="M25" s="197">
        <v>34979.73011964601</v>
      </c>
      <c r="N25" s="197">
        <v>32371.776144131101</v>
      </c>
      <c r="O25" s="197">
        <v>27405.986978583467</v>
      </c>
      <c r="P25" s="197">
        <v>37797.872084716786</v>
      </c>
      <c r="BK25" s="248" t="s">
        <v>287</v>
      </c>
      <c r="BL25" s="248" t="s">
        <v>289</v>
      </c>
    </row>
    <row r="26" spans="1:168" ht="24.75" customHeight="1">
      <c r="A26" s="140"/>
      <c r="B26" s="141" t="str">
        <f>IF('1'!A1=1,D26,F26)</f>
        <v>Timber and woodwork</v>
      </c>
      <c r="C26" s="329"/>
      <c r="D26" s="329" t="s">
        <v>4</v>
      </c>
      <c r="E26" s="329"/>
      <c r="F26" s="332" t="s">
        <v>125</v>
      </c>
      <c r="G26" s="201">
        <v>16019.045254250603</v>
      </c>
      <c r="H26" s="201">
        <v>20911.013023849122</v>
      </c>
      <c r="I26" s="201">
        <v>23849.42243612231</v>
      </c>
      <c r="J26" s="201">
        <v>29733.528254008761</v>
      </c>
      <c r="K26" s="197">
        <v>27746.13699502829</v>
      </c>
      <c r="L26" s="197">
        <v>28989.942678088279</v>
      </c>
      <c r="M26" s="197">
        <v>43142.23208692381</v>
      </c>
      <c r="N26" s="197">
        <v>55659.274273762203</v>
      </c>
      <c r="O26" s="197">
        <v>50592.25084182273</v>
      </c>
      <c r="P26" s="197">
        <v>52445.325049911538</v>
      </c>
      <c r="BK26" s="167" t="s">
        <v>298</v>
      </c>
      <c r="BL26" s="167" t="s">
        <v>311</v>
      </c>
      <c r="BM26" s="167"/>
    </row>
    <row r="27" spans="1:168" ht="22.5" customHeight="1">
      <c r="A27" s="140"/>
      <c r="B27" s="141" t="str">
        <f>IF('1'!A1=1,D27,F27)</f>
        <v>Industrial goods</v>
      </c>
      <c r="C27" s="329"/>
      <c r="D27" s="329" t="s">
        <v>5</v>
      </c>
      <c r="E27" s="329"/>
      <c r="F27" s="332" t="s">
        <v>126</v>
      </c>
      <c r="G27" s="201">
        <v>3013.7789162503668</v>
      </c>
      <c r="H27" s="201">
        <v>4042.039525388845</v>
      </c>
      <c r="I27" s="201">
        <v>5399.398210588357</v>
      </c>
      <c r="J27" s="201">
        <v>7725.9588529899866</v>
      </c>
      <c r="K27" s="197">
        <v>8941.9935462415306</v>
      </c>
      <c r="L27" s="197">
        <v>10086.307055889614</v>
      </c>
      <c r="M27" s="197">
        <v>13713.674226098203</v>
      </c>
      <c r="N27" s="197">
        <v>12390.495139447175</v>
      </c>
      <c r="O27" s="197">
        <v>14204.776401635807</v>
      </c>
      <c r="P27" s="197">
        <v>16606.072982547252</v>
      </c>
      <c r="BK27" s="167" t="s">
        <v>306</v>
      </c>
      <c r="BL27" s="167" t="s">
        <v>319</v>
      </c>
    </row>
    <row r="28" spans="1:168" ht="27" customHeight="1">
      <c r="A28" s="140"/>
      <c r="B28" s="141" t="str">
        <f>IF('1'!A1=1,D28,F28)</f>
        <v>Ferrrous and nonferrous metals</v>
      </c>
      <c r="C28" s="329"/>
      <c r="D28" s="329" t="s">
        <v>6</v>
      </c>
      <c r="E28" s="329"/>
      <c r="F28" s="329" t="s">
        <v>127</v>
      </c>
      <c r="G28" s="201">
        <v>58648.36911930795</v>
      </c>
      <c r="H28" s="201">
        <v>71153.02924168171</v>
      </c>
      <c r="I28" s="201">
        <v>89859.527731768467</v>
      </c>
      <c r="J28" s="201">
        <v>108880.11258984654</v>
      </c>
      <c r="K28" s="197">
        <v>89531.246746013261</v>
      </c>
      <c r="L28" s="197">
        <v>75938.059299228771</v>
      </c>
      <c r="M28" s="197">
        <v>169173.28423834368</v>
      </c>
      <c r="N28" s="197">
        <v>111994.39669982929</v>
      </c>
      <c r="O28" s="197">
        <v>110014.83326924279</v>
      </c>
      <c r="P28" s="197">
        <v>114224.36857524622</v>
      </c>
      <c r="BK28" s="167" t="s">
        <v>325</v>
      </c>
      <c r="BL28" s="167" t="s">
        <v>326</v>
      </c>
    </row>
    <row r="29" spans="1:168" ht="20.25" customHeight="1">
      <c r="A29" s="207">
        <v>7202</v>
      </c>
      <c r="B29" s="144" t="str">
        <f>IF('1'!A1=1,D29,F29)</f>
        <v>ferro-alloys</v>
      </c>
      <c r="C29" s="327">
        <v>7202</v>
      </c>
      <c r="D29" s="328" t="s">
        <v>42</v>
      </c>
      <c r="E29" s="327">
        <v>7202</v>
      </c>
      <c r="F29" s="331" t="s">
        <v>128</v>
      </c>
      <c r="G29" s="202">
        <v>4612.3242613015436</v>
      </c>
      <c r="H29" s="202">
        <v>5355.6832410862116</v>
      </c>
      <c r="I29" s="202">
        <v>12530.114004430565</v>
      </c>
      <c r="J29" s="202">
        <v>11880.977114957812</v>
      </c>
      <c r="K29" s="196">
        <v>9712.7474606663764</v>
      </c>
      <c r="L29" s="196">
        <v>7501.3568657869782</v>
      </c>
      <c r="M29" s="196">
        <v>12940.95680090831</v>
      </c>
      <c r="N29" s="196">
        <v>12893.808196342323</v>
      </c>
      <c r="O29" s="196">
        <v>7993.9209801964716</v>
      </c>
      <c r="P29" s="196">
        <v>2445.2538237281733</v>
      </c>
    </row>
    <row r="30" spans="1:168" ht="24.75" customHeight="1">
      <c r="A30" s="207">
        <v>7207</v>
      </c>
      <c r="B30" s="144" t="str">
        <f>IF('1'!A1=1,D30,F30)</f>
        <v>semi-finished products of carbon steel</v>
      </c>
      <c r="C30" s="327">
        <v>7207</v>
      </c>
      <c r="D30" s="328" t="s">
        <v>43</v>
      </c>
      <c r="E30" s="327">
        <v>7207</v>
      </c>
      <c r="F30" s="328" t="s">
        <v>129</v>
      </c>
      <c r="G30" s="202">
        <v>15450.533686486931</v>
      </c>
      <c r="H30" s="202">
        <v>19550.369326308308</v>
      </c>
      <c r="I30" s="202">
        <v>25421.742215492472</v>
      </c>
      <c r="J30" s="202">
        <v>35691.033764718115</v>
      </c>
      <c r="K30" s="196">
        <v>31210.490628782223</v>
      </c>
      <c r="L30" s="196">
        <v>25631.553377799661</v>
      </c>
      <c r="M30" s="196">
        <v>48044.555631532436</v>
      </c>
      <c r="N30" s="196">
        <v>22005.368519859119</v>
      </c>
      <c r="O30" s="196">
        <v>18490.25632892433</v>
      </c>
      <c r="P30" s="196">
        <v>21718.054245467814</v>
      </c>
    </row>
    <row r="31" spans="1:168" ht="23.4" customHeight="1">
      <c r="A31" s="207">
        <v>7208</v>
      </c>
      <c r="B31" s="144" t="str">
        <f>IF('1'!A1=1,D31,F31)</f>
        <v>flat-rolled products of carbon steel</v>
      </c>
      <c r="C31" s="327">
        <v>7208</v>
      </c>
      <c r="D31" s="328" t="s">
        <v>53</v>
      </c>
      <c r="E31" s="327">
        <v>7208</v>
      </c>
      <c r="F31" s="328" t="s">
        <v>130</v>
      </c>
      <c r="G31" s="202">
        <v>15192.4235290796</v>
      </c>
      <c r="H31" s="202">
        <v>18932.122371652345</v>
      </c>
      <c r="I31" s="202">
        <v>18537.295423594504</v>
      </c>
      <c r="J31" s="202">
        <v>18048.805800529757</v>
      </c>
      <c r="K31" s="196">
        <v>13588.930205872988</v>
      </c>
      <c r="L31" s="196">
        <v>10652.654034733867</v>
      </c>
      <c r="M31" s="196">
        <v>34372.950923761775</v>
      </c>
      <c r="N31" s="196">
        <v>14784.874083739249</v>
      </c>
      <c r="O31" s="196">
        <v>17408.809952655523</v>
      </c>
      <c r="P31" s="196">
        <v>27702.136276224071</v>
      </c>
      <c r="FI31" s="115" t="s">
        <v>230</v>
      </c>
      <c r="FJ31" s="132" t="s">
        <v>231</v>
      </c>
    </row>
    <row r="32" spans="1:168" ht="26.4" customHeight="1">
      <c r="A32" s="140"/>
      <c r="B32" s="141" t="str">
        <f>IF('1'!A1=1,D32,F32)</f>
        <v>Machinery and equipment</v>
      </c>
      <c r="C32" s="329"/>
      <c r="D32" s="329" t="s">
        <v>44</v>
      </c>
      <c r="E32" s="329"/>
      <c r="F32" s="329" t="s">
        <v>131</v>
      </c>
      <c r="G32" s="201">
        <v>13516.23255264372</v>
      </c>
      <c r="H32" s="201">
        <v>14649.954157597151</v>
      </c>
      <c r="I32" s="201">
        <v>17739.155682704732</v>
      </c>
      <c r="J32" s="201">
        <v>20787.565529921318</v>
      </c>
      <c r="K32" s="197">
        <v>26647.065134918608</v>
      </c>
      <c r="L32" s="197">
        <v>29189.301910552691</v>
      </c>
      <c r="M32" s="197">
        <v>36461.608155354486</v>
      </c>
      <c r="N32" s="197">
        <v>43223.538300950298</v>
      </c>
      <c r="O32" s="197">
        <v>48047.5656605775</v>
      </c>
      <c r="P32" s="197">
        <v>51491.307046940587</v>
      </c>
    </row>
    <row r="33" spans="1:16" ht="24.6" customHeight="1">
      <c r="A33" s="222">
        <v>84</v>
      </c>
      <c r="B33" s="144" t="str">
        <f>IF('1'!A1=1,D33,F33)</f>
        <v>mechanical machines, apparatus</v>
      </c>
      <c r="C33" s="327">
        <v>84</v>
      </c>
      <c r="D33" s="328" t="s">
        <v>59</v>
      </c>
      <c r="E33" s="327">
        <v>84</v>
      </c>
      <c r="F33" s="328" t="s">
        <v>132</v>
      </c>
      <c r="G33" s="202">
        <v>6567.8177499410749</v>
      </c>
      <c r="H33" s="202">
        <v>7706.394443713767</v>
      </c>
      <c r="I33" s="202">
        <v>9816.4251524415977</v>
      </c>
      <c r="J33" s="202">
        <v>10968.265341533286</v>
      </c>
      <c r="K33" s="196">
        <v>11364.417053755104</v>
      </c>
      <c r="L33" s="196">
        <v>12482.449080206772</v>
      </c>
      <c r="M33" s="196">
        <v>14768.637611941609</v>
      </c>
      <c r="N33" s="196">
        <v>16901.090829668581</v>
      </c>
      <c r="O33" s="196">
        <v>15666.710025228022</v>
      </c>
      <c r="P33" s="196">
        <v>15421.936399461691</v>
      </c>
    </row>
    <row r="34" spans="1:16" ht="33.6" customHeight="1">
      <c r="A34" s="222">
        <v>85</v>
      </c>
      <c r="B34" s="144" t="str">
        <f>IF('1'!A1=1,D34,F34)</f>
        <v xml:space="preserve">electric machines and equipment </v>
      </c>
      <c r="C34" s="327">
        <v>85</v>
      </c>
      <c r="D34" s="328" t="s">
        <v>60</v>
      </c>
      <c r="E34" s="327">
        <v>85</v>
      </c>
      <c r="F34" s="328" t="s">
        <v>133</v>
      </c>
      <c r="G34" s="202">
        <v>2508.3750252535929</v>
      </c>
      <c r="H34" s="202">
        <v>3238.6827621279358</v>
      </c>
      <c r="I34" s="202">
        <v>4372.4582315594052</v>
      </c>
      <c r="J34" s="202">
        <v>5787.9678649175567</v>
      </c>
      <c r="K34" s="196">
        <v>9957.9186924706937</v>
      </c>
      <c r="L34" s="196">
        <v>10028.726436214916</v>
      </c>
      <c r="M34" s="196">
        <v>15030.268057415486</v>
      </c>
      <c r="N34" s="196">
        <v>17746.678781109029</v>
      </c>
      <c r="O34" s="196">
        <v>22710.733115323579</v>
      </c>
      <c r="P34" s="196">
        <v>22981.791265574</v>
      </c>
    </row>
    <row r="35" spans="1:16" ht="33.6" customHeight="1">
      <c r="A35" s="224">
        <v>86</v>
      </c>
      <c r="B35" s="186" t="str">
        <f>IF('1'!A1=1,D35,F35)</f>
        <v>railway and tram locomotives</v>
      </c>
      <c r="C35" s="337">
        <v>86</v>
      </c>
      <c r="D35" s="338" t="s">
        <v>63</v>
      </c>
      <c r="E35" s="337">
        <v>86</v>
      </c>
      <c r="F35" s="338" t="s">
        <v>134</v>
      </c>
      <c r="G35" s="229">
        <v>1090.5511541758567</v>
      </c>
      <c r="H35" s="229">
        <v>1244.2547299665446</v>
      </c>
      <c r="I35" s="229">
        <v>1264.2151078514792</v>
      </c>
      <c r="J35" s="229">
        <v>1749.2898688991359</v>
      </c>
      <c r="K35" s="198">
        <v>2293.2292215604393</v>
      </c>
      <c r="L35" s="198">
        <v>3626.0966048841092</v>
      </c>
      <c r="M35" s="198">
        <v>3009.4691373028363</v>
      </c>
      <c r="N35" s="198">
        <v>3346.0272226070329</v>
      </c>
      <c r="O35" s="198">
        <v>5079.2164311613642</v>
      </c>
      <c r="P35" s="198">
        <v>7139.2403628410284</v>
      </c>
    </row>
    <row r="36" spans="1:16">
      <c r="A36" s="103" t="str">
        <f>IF('1'!A1=1,C36,E36)</f>
        <v>*According to State Statistics Service of Ukraine data.</v>
      </c>
      <c r="B36" s="148"/>
      <c r="C36" s="272" t="s">
        <v>178</v>
      </c>
      <c r="D36" s="273"/>
      <c r="E36" s="274" t="s">
        <v>82</v>
      </c>
      <c r="F36" s="273"/>
      <c r="G36" s="149"/>
      <c r="H36" s="149"/>
      <c r="I36" s="149"/>
      <c r="J36" s="149"/>
      <c r="K36" s="149"/>
      <c r="L36" s="149"/>
      <c r="M36" s="149"/>
      <c r="N36" s="149"/>
    </row>
    <row r="37" spans="1:16">
      <c r="A37" s="102" t="str">
        <f>IF('1'!A1=1,C37,E37)</f>
        <v>Notes:</v>
      </c>
      <c r="B37" s="145"/>
      <c r="C37" s="268" t="s">
        <v>183</v>
      </c>
      <c r="D37" s="275"/>
      <c r="E37" s="270" t="s">
        <v>184</v>
      </c>
      <c r="F37" s="275"/>
      <c r="G37" s="147"/>
      <c r="H37" s="147"/>
      <c r="I37" s="147"/>
      <c r="J37" s="147"/>
      <c r="K37" s="147"/>
      <c r="L37" s="147"/>
      <c r="M37" s="147"/>
      <c r="N37" s="147"/>
    </row>
    <row r="38" spans="1:16" ht="15.75" customHeight="1">
      <c r="A38" s="133" t="str">
        <f>IF('1'!A1=1,C38,E38)</f>
        <v>Since 2014, data exclude the temporarily occupied by the russian federation territories of Ukraine.</v>
      </c>
      <c r="B38" s="122"/>
      <c r="C38" s="276" t="s">
        <v>331</v>
      </c>
      <c r="D38" s="277"/>
      <c r="E38" s="291" t="s">
        <v>332</v>
      </c>
      <c r="F38" s="277"/>
      <c r="G38" s="150"/>
      <c r="H38" s="150"/>
      <c r="I38" s="150"/>
      <c r="J38" s="150"/>
      <c r="K38" s="150"/>
      <c r="L38" s="150"/>
      <c r="M38" s="150"/>
      <c r="N38" s="150"/>
    </row>
    <row r="39" spans="1:16" ht="21" customHeight="1">
      <c r="A39" s="193" t="str">
        <f>IF('1'!$A$1=1,C39,F39)</f>
        <v xml:space="preserve"> **The Union currently counts 27 EU countries. The United Kingdom of Great Britain and Northern Ireland withdrew from the European Union on 31 January 2020</v>
      </c>
      <c r="B39" s="103"/>
      <c r="C39" s="262" t="s">
        <v>226</v>
      </c>
      <c r="D39" s="263"/>
      <c r="E39" s="262"/>
      <c r="F39" s="262" t="s">
        <v>227</v>
      </c>
    </row>
    <row r="71" spans="1:177" s="232" customFormat="1">
      <c r="A71" s="231"/>
      <c r="C71" s="233"/>
      <c r="D71" s="233"/>
      <c r="E71" s="233"/>
      <c r="F71" s="23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34"/>
      <c r="AV71" s="234"/>
      <c r="AW71" s="234"/>
      <c r="AX71" s="234"/>
      <c r="AY71" s="234"/>
      <c r="AZ71" s="234"/>
      <c r="BA71" s="234"/>
      <c r="BB71" s="234"/>
      <c r="BC71" s="234"/>
      <c r="BD71" s="234"/>
      <c r="BE71" s="234"/>
      <c r="BF71" s="234"/>
      <c r="BG71" s="234"/>
      <c r="BH71" s="234"/>
      <c r="BI71" s="234"/>
      <c r="BJ71" s="234"/>
      <c r="BK71" s="234"/>
      <c r="BL71" s="234"/>
      <c r="BM71" s="234"/>
      <c r="BN71" s="234"/>
      <c r="BO71" s="234"/>
      <c r="BP71" s="234"/>
      <c r="BQ71" s="234"/>
      <c r="BR71" s="234"/>
      <c r="BS71" s="234"/>
      <c r="BT71" s="234"/>
      <c r="BU71" s="234"/>
      <c r="BV71" s="234"/>
      <c r="BW71" s="234"/>
      <c r="BX71" s="234"/>
      <c r="BY71" s="234"/>
      <c r="BZ71" s="243"/>
      <c r="CA71" s="243"/>
      <c r="CB71" s="243"/>
      <c r="CC71" s="243"/>
      <c r="CD71" s="243"/>
      <c r="CE71" s="243"/>
      <c r="CF71" s="243"/>
      <c r="CG71" s="243"/>
      <c r="CH71" s="243"/>
      <c r="CI71" s="243"/>
      <c r="CJ71" s="243"/>
      <c r="CK71" s="243"/>
      <c r="CL71" s="243"/>
      <c r="CM71" s="243"/>
      <c r="CN71" s="243"/>
      <c r="CO71" s="243"/>
      <c r="CP71" s="234"/>
      <c r="CQ71" s="234"/>
      <c r="CR71" s="234"/>
      <c r="CS71" s="234"/>
      <c r="CT71" s="234"/>
      <c r="CU71" s="234"/>
      <c r="CV71" s="234"/>
      <c r="CW71" s="234"/>
      <c r="CX71" s="234"/>
      <c r="CY71" s="234"/>
      <c r="CZ71" s="234"/>
      <c r="DA71" s="234"/>
      <c r="DB71" s="234"/>
      <c r="DC71" s="234"/>
      <c r="DD71" s="234"/>
      <c r="DE71" s="234"/>
      <c r="DF71" s="234"/>
      <c r="DG71" s="234"/>
      <c r="DH71" s="234"/>
      <c r="DI71" s="234"/>
      <c r="FD71" s="234"/>
      <c r="FE71" s="234"/>
      <c r="FF71" s="234"/>
      <c r="FG71" s="234"/>
      <c r="FH71" s="234"/>
      <c r="FI71" s="234"/>
      <c r="FJ71" s="234"/>
      <c r="FK71" s="234"/>
      <c r="FL71" s="234"/>
      <c r="FM71" s="234"/>
      <c r="FN71" s="234"/>
      <c r="FO71" s="234"/>
      <c r="FP71" s="234"/>
      <c r="FQ71" s="234"/>
      <c r="FR71" s="234"/>
      <c r="FS71" s="234"/>
      <c r="FT71" s="234"/>
      <c r="FU71" s="234"/>
    </row>
    <row r="72" spans="1:177" s="232" customFormat="1" ht="13.5" customHeight="1">
      <c r="A72" s="378"/>
      <c r="B72" s="379"/>
      <c r="C72" s="379"/>
      <c r="D72" s="379"/>
      <c r="E72" s="379"/>
      <c r="F72" s="379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34"/>
      <c r="AV72" s="234"/>
      <c r="AW72" s="234"/>
      <c r="AX72" s="234"/>
      <c r="AY72" s="234"/>
      <c r="AZ72" s="234"/>
      <c r="BA72" s="234"/>
      <c r="BB72" s="234"/>
      <c r="BC72" s="234"/>
      <c r="BD72" s="234"/>
      <c r="BE72" s="234"/>
      <c r="BF72" s="234"/>
      <c r="BG72" s="234"/>
      <c r="BH72" s="234"/>
      <c r="BI72" s="234"/>
      <c r="BJ72" s="234"/>
      <c r="BK72" s="234"/>
      <c r="BL72" s="234"/>
      <c r="BM72" s="234"/>
      <c r="BN72" s="234"/>
      <c r="BO72" s="234"/>
      <c r="BP72" s="234"/>
      <c r="BQ72" s="234"/>
      <c r="BR72" s="234"/>
      <c r="BS72" s="234"/>
      <c r="BT72" s="234"/>
      <c r="BU72" s="234"/>
      <c r="BV72" s="234"/>
      <c r="BW72" s="234"/>
      <c r="BX72" s="234"/>
      <c r="BY72" s="234"/>
      <c r="BZ72" s="243"/>
      <c r="CA72" s="243"/>
      <c r="CB72" s="243"/>
      <c r="CC72" s="243"/>
      <c r="CD72" s="243"/>
      <c r="CE72" s="243"/>
      <c r="CF72" s="243"/>
      <c r="CG72" s="243"/>
      <c r="CH72" s="243"/>
      <c r="CI72" s="243"/>
      <c r="CJ72" s="243"/>
      <c r="CK72" s="243"/>
      <c r="CL72" s="243"/>
      <c r="CM72" s="243"/>
      <c r="CN72" s="243"/>
      <c r="CO72" s="243"/>
      <c r="CP72" s="234"/>
      <c r="CQ72" s="234"/>
      <c r="CR72" s="234"/>
      <c r="CS72" s="234"/>
      <c r="CT72" s="234"/>
      <c r="CU72" s="234"/>
      <c r="CV72" s="234"/>
      <c r="CW72" s="234"/>
      <c r="CX72" s="234"/>
      <c r="CY72" s="234"/>
      <c r="CZ72" s="234"/>
      <c r="DA72" s="234"/>
      <c r="DB72" s="234"/>
      <c r="DC72" s="234"/>
      <c r="DD72" s="234"/>
      <c r="DE72" s="234"/>
      <c r="DF72" s="234"/>
      <c r="DG72" s="234"/>
      <c r="DH72" s="234"/>
      <c r="DI72" s="234"/>
      <c r="FD72" s="234"/>
      <c r="FE72" s="234"/>
      <c r="FF72" s="234"/>
      <c r="FG72" s="234"/>
      <c r="FH72" s="234"/>
      <c r="FI72" s="234"/>
      <c r="FJ72" s="234"/>
      <c r="FK72" s="234"/>
      <c r="FL72" s="234"/>
      <c r="FM72" s="234"/>
      <c r="FN72" s="234"/>
      <c r="FO72" s="234"/>
      <c r="FP72" s="234"/>
      <c r="FQ72" s="234"/>
      <c r="FR72" s="234"/>
      <c r="FS72" s="234"/>
      <c r="FT72" s="234"/>
      <c r="FU72" s="234"/>
    </row>
  </sheetData>
  <mergeCells count="17">
    <mergeCell ref="J5:J6"/>
    <mergeCell ref="P5:P6"/>
    <mergeCell ref="O5:O6"/>
    <mergeCell ref="A72:F72"/>
    <mergeCell ref="A5:A6"/>
    <mergeCell ref="B5:B6"/>
    <mergeCell ref="C5:C6"/>
    <mergeCell ref="D5:D6"/>
    <mergeCell ref="F5:F6"/>
    <mergeCell ref="E5:E6"/>
    <mergeCell ref="N5:N6"/>
    <mergeCell ref="K5:K6"/>
    <mergeCell ref="L5:L6"/>
    <mergeCell ref="M5:M6"/>
    <mergeCell ref="G5:G6"/>
    <mergeCell ref="H5:H6"/>
    <mergeCell ref="I5:I6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BY42"/>
  <sheetViews>
    <sheetView zoomScale="73" zoomScaleNormal="73" workbookViewId="0">
      <selection activeCell="R8" sqref="R8"/>
    </sheetView>
  </sheetViews>
  <sheetFormatPr defaultColWidth="8" defaultRowHeight="13.2" outlineLevelCol="2"/>
  <cols>
    <col min="1" max="1" width="8.5546875" style="135" customWidth="1"/>
    <col min="2" max="2" width="38.33203125" style="135" customWidth="1"/>
    <col min="3" max="3" width="9.5546875" style="135" hidden="1" customWidth="1" outlineLevel="2"/>
    <col min="4" max="4" width="24.21875" style="135" hidden="1" customWidth="1" outlineLevel="2"/>
    <col min="5" max="5" width="7.44140625" style="135" hidden="1" customWidth="1" outlineLevel="2"/>
    <col min="6" max="6" width="31.21875" style="135" hidden="1" customWidth="1" outlineLevel="2"/>
    <col min="7" max="7" width="11.21875" style="135" customWidth="1" collapsed="1"/>
    <col min="8" max="16" width="11.21875" style="135" customWidth="1"/>
    <col min="17" max="17" width="8" style="135"/>
    <col min="18" max="24" width="8" style="154"/>
    <col min="25" max="33" width="8" style="152"/>
    <col min="34" max="36" width="8" style="154"/>
    <col min="37" max="70" width="8" style="153"/>
    <col min="71" max="77" width="8" style="154"/>
    <col min="78" max="16384" width="8" style="135"/>
  </cols>
  <sheetData>
    <row r="1" spans="1:77" ht="15.75" customHeight="1">
      <c r="A1" s="101" t="str">
        <f>IF('1'!A1=1,"до змісту","to title")</f>
        <v>to title</v>
      </c>
    </row>
    <row r="2" spans="1:77">
      <c r="A2" s="100" t="str">
        <f>IF('1'!A1=1,"1.4 Динаміка товарної структури імпорту з країн ЄС*","1.4 Dynamics of the Commodity Composition of Imports from EU countries*")</f>
        <v>1.4 Dynamics of the Commodity Composition of Imports from EU countries*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77">
      <c r="A3" s="137" t="str">
        <f>IF('1'!A1=1,"(відповідно до КПБ6)","(according to BPM6 methodology)")</f>
        <v>(according to BPM6 methodology)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77">
      <c r="A4" s="294" t="str">
        <f>IF('1'!$A$1=1," Млн грн","UAH mln")</f>
        <v>UAH mln</v>
      </c>
      <c r="B4" s="100"/>
      <c r="C4" s="100"/>
      <c r="D4" s="100"/>
      <c r="E4" s="100"/>
      <c r="F4" s="100"/>
      <c r="G4" s="137"/>
      <c r="H4" s="137"/>
      <c r="I4" s="137"/>
      <c r="J4" s="137"/>
      <c r="K4" s="137"/>
      <c r="L4" s="137"/>
      <c r="M4" s="137"/>
      <c r="N4" s="137"/>
    </row>
    <row r="5" spans="1:77" ht="21.6" customHeight="1">
      <c r="A5" s="380" t="str">
        <f>IF('1'!A1=1,C5,E5)</f>
        <v>Code</v>
      </c>
      <c r="B5" s="382" t="str">
        <f>IF('1'!A1=1,D5,F5)</f>
        <v>Commodity</v>
      </c>
      <c r="C5" s="384" t="s">
        <v>67</v>
      </c>
      <c r="D5" s="386" t="s">
        <v>0</v>
      </c>
      <c r="E5" s="386" t="s">
        <v>137</v>
      </c>
      <c r="F5" s="388" t="s">
        <v>135</v>
      </c>
      <c r="G5" s="394">
        <v>2015</v>
      </c>
      <c r="H5" s="394">
        <v>2016</v>
      </c>
      <c r="I5" s="394">
        <v>2017</v>
      </c>
      <c r="J5" s="394">
        <v>2018</v>
      </c>
      <c r="K5" s="394">
        <v>2019</v>
      </c>
      <c r="L5" s="394">
        <v>2020</v>
      </c>
      <c r="M5" s="394">
        <v>2021</v>
      </c>
      <c r="N5" s="390">
        <v>2022</v>
      </c>
      <c r="O5" s="390">
        <v>2023</v>
      </c>
      <c r="P5" s="354" t="s">
        <v>338</v>
      </c>
    </row>
    <row r="6" spans="1:77" s="155" customFormat="1" ht="36" customHeight="1">
      <c r="A6" s="381"/>
      <c r="B6" s="383"/>
      <c r="C6" s="385"/>
      <c r="D6" s="387"/>
      <c r="E6" s="387"/>
      <c r="F6" s="389" t="s">
        <v>136</v>
      </c>
      <c r="G6" s="395"/>
      <c r="H6" s="395"/>
      <c r="I6" s="395"/>
      <c r="J6" s="395"/>
      <c r="K6" s="395"/>
      <c r="L6" s="395"/>
      <c r="M6" s="395"/>
      <c r="N6" s="391"/>
      <c r="O6" s="391"/>
      <c r="P6" s="355"/>
      <c r="R6" s="158"/>
      <c r="S6" s="158"/>
      <c r="T6" s="158"/>
      <c r="U6" s="158"/>
      <c r="V6" s="158"/>
      <c r="W6" s="158"/>
      <c r="X6" s="158"/>
      <c r="Y6" s="156"/>
      <c r="Z6" s="156"/>
      <c r="AA6" s="156"/>
      <c r="AB6" s="156"/>
      <c r="AC6" s="156"/>
      <c r="AD6" s="156"/>
      <c r="AE6" s="156"/>
      <c r="AF6" s="156"/>
      <c r="AG6" s="156"/>
      <c r="AH6" s="158"/>
      <c r="AI6" s="158"/>
      <c r="AJ6" s="158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8"/>
      <c r="BT6" s="158"/>
      <c r="BU6" s="158"/>
      <c r="BV6" s="158"/>
      <c r="BW6" s="158"/>
      <c r="BX6" s="158"/>
      <c r="BY6" s="158"/>
    </row>
    <row r="7" spans="1:77" s="155" customFormat="1" ht="24" customHeight="1">
      <c r="A7" s="339"/>
      <c r="B7" s="194" t="str">
        <f>IF('1'!$A$1=1,D7,F7)</f>
        <v>EU 27**</v>
      </c>
      <c r="C7" s="334"/>
      <c r="D7" s="343" t="s">
        <v>188</v>
      </c>
      <c r="E7" s="335"/>
      <c r="F7" s="336" t="s">
        <v>200</v>
      </c>
      <c r="G7" s="200">
        <v>289537.80651603622</v>
      </c>
      <c r="H7" s="200">
        <v>377486.3701912415</v>
      </c>
      <c r="I7" s="200">
        <v>480007.30207111116</v>
      </c>
      <c r="J7" s="200">
        <v>551360.91613421473</v>
      </c>
      <c r="K7" s="199">
        <v>575541.31091823592</v>
      </c>
      <c r="L7" s="199">
        <v>581235.45603486709</v>
      </c>
      <c r="M7" s="199">
        <v>733631.70986264083</v>
      </c>
      <c r="N7" s="199">
        <v>840403.48830268276</v>
      </c>
      <c r="O7" s="199">
        <v>1142678.6453267015</v>
      </c>
      <c r="P7" s="199">
        <v>1370859.6613937984</v>
      </c>
      <c r="R7" s="158"/>
      <c r="S7" s="158"/>
      <c r="T7" s="158"/>
      <c r="U7" s="158"/>
      <c r="V7" s="158"/>
      <c r="W7" s="158"/>
      <c r="X7" s="158"/>
      <c r="Y7" s="156"/>
      <c r="Z7" s="156"/>
      <c r="AA7" s="156"/>
      <c r="AB7" s="156"/>
      <c r="AC7" s="156"/>
      <c r="AD7" s="156"/>
      <c r="AE7" s="156"/>
      <c r="AF7" s="156"/>
      <c r="AG7" s="156"/>
      <c r="AH7" s="158"/>
      <c r="AI7" s="158"/>
      <c r="AJ7" s="158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8"/>
      <c r="BT7" s="158"/>
      <c r="BU7" s="158"/>
      <c r="BV7" s="158"/>
      <c r="BW7" s="158"/>
      <c r="BX7" s="158"/>
      <c r="BY7" s="158"/>
    </row>
    <row r="8" spans="1:77" ht="27.75" customHeight="1">
      <c r="A8" s="342"/>
      <c r="B8" s="141" t="str">
        <f>IF('1'!A1=1,D8,F8)</f>
        <v>Agricultural products</v>
      </c>
      <c r="C8" s="340"/>
      <c r="D8" s="282" t="s">
        <v>1</v>
      </c>
      <c r="E8" s="340"/>
      <c r="F8" s="282" t="s">
        <v>113</v>
      </c>
      <c r="G8" s="201">
        <v>31488.476053591781</v>
      </c>
      <c r="H8" s="201">
        <v>41808.230218847079</v>
      </c>
      <c r="I8" s="201">
        <v>51384.51919102954</v>
      </c>
      <c r="J8" s="201">
        <v>63372.588406610448</v>
      </c>
      <c r="K8" s="197">
        <v>70261.05412600562</v>
      </c>
      <c r="L8" s="197">
        <v>85781.825584594349</v>
      </c>
      <c r="M8" s="197">
        <v>102427.67837520709</v>
      </c>
      <c r="N8" s="197">
        <v>101781.99859743391</v>
      </c>
      <c r="O8" s="197">
        <v>132745.79611062846</v>
      </c>
      <c r="P8" s="197">
        <v>159658.49044199192</v>
      </c>
    </row>
    <row r="9" spans="1:77" s="162" customFormat="1" ht="17.25" customHeight="1">
      <c r="A9" s="222" t="s">
        <v>45</v>
      </c>
      <c r="B9" s="144" t="str">
        <f>IF('1'!A1=1,D9,F9)</f>
        <v>meat and edible meat offal</v>
      </c>
      <c r="C9" s="278" t="s">
        <v>45</v>
      </c>
      <c r="D9" s="283" t="s">
        <v>46</v>
      </c>
      <c r="E9" s="278" t="s">
        <v>45</v>
      </c>
      <c r="F9" s="279" t="s">
        <v>138</v>
      </c>
      <c r="G9" s="202">
        <v>1999.1265408690861</v>
      </c>
      <c r="H9" s="202">
        <v>1958.8160957398877</v>
      </c>
      <c r="I9" s="202">
        <v>2837.489958759229</v>
      </c>
      <c r="J9" s="202">
        <v>4250.2358009966501</v>
      </c>
      <c r="K9" s="196">
        <v>3765.198387995953</v>
      </c>
      <c r="L9" s="196">
        <v>4026.5569404442103</v>
      </c>
      <c r="M9" s="196">
        <v>5539.211029086061</v>
      </c>
      <c r="N9" s="196">
        <v>6578.9501774202081</v>
      </c>
      <c r="O9" s="196">
        <v>4843.9624744273497</v>
      </c>
      <c r="P9" s="196">
        <v>3665.1159445167559</v>
      </c>
      <c r="R9" s="165"/>
      <c r="S9" s="165"/>
      <c r="T9" s="165"/>
      <c r="U9" s="165"/>
      <c r="V9" s="165"/>
      <c r="W9" s="165"/>
      <c r="X9" s="165"/>
      <c r="Y9" s="163"/>
      <c r="Z9" s="163"/>
      <c r="AA9" s="163"/>
      <c r="AB9" s="163"/>
      <c r="AC9" s="163"/>
      <c r="AD9" s="163"/>
      <c r="AE9" s="163"/>
      <c r="AF9" s="163"/>
      <c r="AG9" s="163"/>
      <c r="AH9" s="165"/>
      <c r="AI9" s="165"/>
      <c r="AJ9" s="165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5"/>
      <c r="BT9" s="165"/>
      <c r="BU9" s="165"/>
      <c r="BV9" s="165"/>
      <c r="BW9" s="165"/>
      <c r="BX9" s="165"/>
      <c r="BY9" s="165"/>
    </row>
    <row r="10" spans="1:77" s="162" customFormat="1" ht="24" customHeight="1">
      <c r="A10" s="222" t="s">
        <v>47</v>
      </c>
      <c r="B10" s="144" t="str">
        <f>IF('1'!A1=1,D10,F10)</f>
        <v>edible fruit and nuts</v>
      </c>
      <c r="C10" s="278" t="s">
        <v>47</v>
      </c>
      <c r="D10" s="283" t="s">
        <v>48</v>
      </c>
      <c r="E10" s="278" t="s">
        <v>47</v>
      </c>
      <c r="F10" s="279" t="s">
        <v>139</v>
      </c>
      <c r="G10" s="202">
        <v>2255.0827727428964</v>
      </c>
      <c r="H10" s="202">
        <v>2152.6413117200282</v>
      </c>
      <c r="I10" s="202">
        <v>2558.9405775298569</v>
      </c>
      <c r="J10" s="202">
        <v>2058.4455888648804</v>
      </c>
      <c r="K10" s="196">
        <v>3010.1005064486908</v>
      </c>
      <c r="L10" s="196">
        <v>3532.6107922829347</v>
      </c>
      <c r="M10" s="196">
        <v>3060.6226265916403</v>
      </c>
      <c r="N10" s="196">
        <v>3455.8748455430159</v>
      </c>
      <c r="O10" s="196">
        <v>4685.0932582745454</v>
      </c>
      <c r="P10" s="196">
        <v>5600.5926375196914</v>
      </c>
      <c r="R10" s="165"/>
      <c r="S10" s="165"/>
      <c r="T10" s="165"/>
      <c r="U10" s="165"/>
      <c r="V10" s="165"/>
      <c r="W10" s="165"/>
      <c r="X10" s="165"/>
      <c r="Y10" s="163"/>
      <c r="Z10" s="163"/>
      <c r="AA10" s="163"/>
      <c r="AB10" s="163"/>
      <c r="AC10" s="163"/>
      <c r="AD10" s="163"/>
      <c r="AE10" s="163"/>
      <c r="AF10" s="163"/>
      <c r="AG10" s="163"/>
      <c r="AH10" s="165"/>
      <c r="AI10" s="165"/>
      <c r="AJ10" s="165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5"/>
      <c r="BT10" s="165"/>
      <c r="BU10" s="165"/>
      <c r="BV10" s="165"/>
      <c r="BW10" s="165"/>
      <c r="BX10" s="165"/>
      <c r="BY10" s="165"/>
    </row>
    <row r="11" spans="1:77" s="162" customFormat="1" ht="28.2" customHeight="1">
      <c r="A11" s="222">
        <v>10</v>
      </c>
      <c r="B11" s="144" t="str">
        <f>IF('1'!A1=1,D11,F11)</f>
        <v>cereals</v>
      </c>
      <c r="C11" s="278">
        <v>10</v>
      </c>
      <c r="D11" s="283" t="s">
        <v>37</v>
      </c>
      <c r="E11" s="278">
        <v>10</v>
      </c>
      <c r="F11" s="280" t="s">
        <v>114</v>
      </c>
      <c r="G11" s="202">
        <v>2249.7712524221884</v>
      </c>
      <c r="H11" s="202">
        <v>2718.4142973477042</v>
      </c>
      <c r="I11" s="202">
        <v>3042.7340893193718</v>
      </c>
      <c r="J11" s="202">
        <v>3196.7185121350631</v>
      </c>
      <c r="K11" s="196">
        <v>3103.8657760424285</v>
      </c>
      <c r="L11" s="196">
        <v>2426.7840140523585</v>
      </c>
      <c r="M11" s="196">
        <v>2546.2152233918405</v>
      </c>
      <c r="N11" s="196">
        <v>2291.3044508455419</v>
      </c>
      <c r="O11" s="196">
        <v>2046.3387990705312</v>
      </c>
      <c r="P11" s="196">
        <v>2015.5828196601001</v>
      </c>
      <c r="R11" s="165"/>
      <c r="S11" s="165"/>
      <c r="T11" s="165"/>
      <c r="U11" s="165"/>
      <c r="V11" s="165"/>
      <c r="W11" s="165"/>
      <c r="X11" s="165"/>
      <c r="Y11" s="163"/>
      <c r="Z11" s="163"/>
      <c r="AA11" s="163"/>
      <c r="AB11" s="163"/>
      <c r="AC11" s="163"/>
      <c r="AD11" s="163"/>
      <c r="AE11" s="163"/>
      <c r="AF11" s="163"/>
      <c r="AG11" s="163"/>
      <c r="AH11" s="165"/>
      <c r="AI11" s="165"/>
      <c r="AJ11" s="165"/>
      <c r="AK11" s="164"/>
      <c r="AL11" s="164" t="s">
        <v>155</v>
      </c>
      <c r="AM11" s="164"/>
      <c r="AN11" s="164" t="s">
        <v>156</v>
      </c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5"/>
      <c r="BT11" s="165"/>
      <c r="BU11" s="165"/>
      <c r="BV11" s="165"/>
      <c r="BW11" s="165"/>
      <c r="BX11" s="165"/>
      <c r="BY11" s="165"/>
    </row>
    <row r="12" spans="1:77" s="162" customFormat="1" ht="21" customHeight="1">
      <c r="A12" s="225">
        <v>21</v>
      </c>
      <c r="B12" s="144" t="str">
        <f>IF('1'!A1=1,D12,F12)</f>
        <v>miscellaneous edible preparations</v>
      </c>
      <c r="C12" s="278">
        <v>21</v>
      </c>
      <c r="D12" s="283" t="s">
        <v>49</v>
      </c>
      <c r="E12" s="278">
        <v>21</v>
      </c>
      <c r="F12" s="279" t="s">
        <v>140</v>
      </c>
      <c r="G12" s="202">
        <v>3907.2957494860466</v>
      </c>
      <c r="H12" s="202">
        <v>5667.436385588594</v>
      </c>
      <c r="I12" s="202">
        <v>6442.8315216392821</v>
      </c>
      <c r="J12" s="202">
        <v>7661.0188066279807</v>
      </c>
      <c r="K12" s="196">
        <v>7734.7648368202717</v>
      </c>
      <c r="L12" s="196">
        <v>8777.5390805232128</v>
      </c>
      <c r="M12" s="196">
        <v>10514.279936641953</v>
      </c>
      <c r="N12" s="196">
        <v>9459.8256133112773</v>
      </c>
      <c r="O12" s="196">
        <v>12545.951697832823</v>
      </c>
      <c r="P12" s="196">
        <v>16272.514639607813</v>
      </c>
      <c r="R12" s="165"/>
      <c r="S12" s="165"/>
      <c r="T12" s="165"/>
      <c r="U12" s="165"/>
      <c r="V12" s="165"/>
      <c r="W12" s="165"/>
      <c r="X12" s="165"/>
      <c r="Y12" s="163"/>
      <c r="Z12" s="163"/>
      <c r="AA12" s="163"/>
      <c r="AB12" s="163"/>
      <c r="AC12" s="163"/>
      <c r="AD12" s="163"/>
      <c r="AE12" s="163"/>
      <c r="AF12" s="163"/>
      <c r="AG12" s="163"/>
      <c r="AH12" s="165"/>
      <c r="AI12" s="165"/>
      <c r="AJ12" s="165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5"/>
      <c r="BT12" s="165"/>
      <c r="BU12" s="165"/>
      <c r="BV12" s="165"/>
      <c r="BW12" s="165"/>
      <c r="BX12" s="165"/>
      <c r="BY12" s="165"/>
    </row>
    <row r="13" spans="1:77" s="162" customFormat="1" ht="33.6" customHeight="1">
      <c r="A13" s="225">
        <v>22</v>
      </c>
      <c r="B13" s="144" t="str">
        <f>IF('1'!A1=1,D13,F13)</f>
        <v>alcoholic and non-alcoholic
beverages and vinegar</v>
      </c>
      <c r="C13" s="278">
        <v>22</v>
      </c>
      <c r="D13" s="283" t="s">
        <v>50</v>
      </c>
      <c r="E13" s="278">
        <v>22</v>
      </c>
      <c r="F13" s="279" t="s">
        <v>141</v>
      </c>
      <c r="G13" s="202">
        <v>2535.915603692104</v>
      </c>
      <c r="H13" s="202">
        <v>3979.039370469849</v>
      </c>
      <c r="I13" s="202">
        <v>5710.4643419660606</v>
      </c>
      <c r="J13" s="202">
        <v>7363.5574798346606</v>
      </c>
      <c r="K13" s="196">
        <v>7725.5703667400121</v>
      </c>
      <c r="L13" s="196">
        <v>9141.0172560681385</v>
      </c>
      <c r="M13" s="196">
        <v>11165.509635503242</v>
      </c>
      <c r="N13" s="196">
        <v>10339.225145251894</v>
      </c>
      <c r="O13" s="196">
        <v>15961.540843544692</v>
      </c>
      <c r="P13" s="196">
        <v>19523.508577990644</v>
      </c>
      <c r="R13" s="165"/>
      <c r="S13" s="165"/>
      <c r="T13" s="165"/>
      <c r="U13" s="165"/>
      <c r="V13" s="165"/>
      <c r="W13" s="165"/>
      <c r="X13" s="165"/>
      <c r="Y13" s="163"/>
      <c r="Z13" s="163"/>
      <c r="AA13" s="163"/>
      <c r="AB13" s="163"/>
      <c r="AC13" s="163"/>
      <c r="AD13" s="163"/>
      <c r="AE13" s="163"/>
      <c r="AF13" s="163"/>
      <c r="AG13" s="163"/>
      <c r="AH13" s="165"/>
      <c r="AI13" s="165"/>
      <c r="AJ13" s="165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5"/>
      <c r="BT13" s="165"/>
      <c r="BU13" s="165"/>
      <c r="BV13" s="165"/>
      <c r="BW13" s="165"/>
      <c r="BX13" s="165"/>
      <c r="BY13" s="165"/>
    </row>
    <row r="14" spans="1:77" ht="19.2" customHeight="1">
      <c r="A14" s="159"/>
      <c r="B14" s="141" t="str">
        <f>IF('1'!A1=1,D14,F14)</f>
        <v>Mineral products</v>
      </c>
      <c r="C14" s="281"/>
      <c r="D14" s="282" t="s">
        <v>2</v>
      </c>
      <c r="E14" s="281"/>
      <c r="F14" s="282" t="s">
        <v>119</v>
      </c>
      <c r="G14" s="201">
        <v>71781.396782111638</v>
      </c>
      <c r="H14" s="201">
        <v>60739.808499737672</v>
      </c>
      <c r="I14" s="201">
        <v>77410.201094420423</v>
      </c>
      <c r="J14" s="201">
        <v>81048.273101480445</v>
      </c>
      <c r="K14" s="197">
        <v>65333.395258683508</v>
      </c>
      <c r="L14" s="197">
        <v>53771.97980457019</v>
      </c>
      <c r="M14" s="197">
        <v>81761.622992277975</v>
      </c>
      <c r="N14" s="197">
        <v>215066.06818811264</v>
      </c>
      <c r="O14" s="197">
        <v>242235.52840308141</v>
      </c>
      <c r="P14" s="197">
        <v>246136.72866449237</v>
      </c>
      <c r="BK14" s="180" t="s">
        <v>155</v>
      </c>
    </row>
    <row r="15" spans="1:77" s="162" customFormat="1" ht="29.25" customHeight="1">
      <c r="A15" s="179">
        <v>2701</v>
      </c>
      <c r="B15" s="144" t="str">
        <f>IF('1'!A1=1,D15,F15)</f>
        <v>coal, anthracite, briquettes</v>
      </c>
      <c r="C15" s="278">
        <v>2701</v>
      </c>
      <c r="D15" s="283" t="s">
        <v>57</v>
      </c>
      <c r="E15" s="278">
        <v>2701</v>
      </c>
      <c r="F15" s="283" t="s">
        <v>121</v>
      </c>
      <c r="G15" s="202">
        <v>700.12734805235038</v>
      </c>
      <c r="H15" s="202">
        <v>1325.7230963668462</v>
      </c>
      <c r="I15" s="202">
        <v>1590.3267178942901</v>
      </c>
      <c r="J15" s="202">
        <v>360.35169531232219</v>
      </c>
      <c r="K15" s="196">
        <v>851.35706076214001</v>
      </c>
      <c r="L15" s="196">
        <v>1032.069397566004</v>
      </c>
      <c r="M15" s="196">
        <v>2169.1893052525643</v>
      </c>
      <c r="N15" s="196">
        <v>2945.288590258524</v>
      </c>
      <c r="O15" s="196">
        <v>1455.763377533106</v>
      </c>
      <c r="P15" s="196">
        <v>5140.9880436460007</v>
      </c>
      <c r="R15" s="165"/>
      <c r="S15" s="165"/>
      <c r="T15" s="165"/>
      <c r="U15" s="165"/>
      <c r="V15" s="165"/>
      <c r="W15" s="165"/>
      <c r="X15" s="165"/>
      <c r="Y15" s="163"/>
      <c r="Z15" s="163"/>
      <c r="AA15" s="163"/>
      <c r="AB15" s="163"/>
      <c r="AC15" s="163"/>
      <c r="AD15" s="163"/>
      <c r="AE15" s="163"/>
      <c r="AF15" s="163"/>
      <c r="AG15" s="163"/>
      <c r="AH15" s="165"/>
      <c r="AI15" s="165"/>
      <c r="AJ15" s="165"/>
      <c r="AK15" s="164"/>
      <c r="AL15" s="164" t="s">
        <v>157</v>
      </c>
      <c r="AM15" s="164"/>
      <c r="AN15" s="164" t="s">
        <v>158</v>
      </c>
      <c r="AO15" s="164"/>
      <c r="AP15" s="218"/>
      <c r="AQ15" s="164"/>
      <c r="AR15" s="164" t="s">
        <v>157</v>
      </c>
      <c r="AS15" s="164"/>
      <c r="AT15" s="164" t="s">
        <v>158</v>
      </c>
      <c r="AU15" s="164"/>
      <c r="AV15" s="164"/>
      <c r="AW15" s="164" t="s">
        <v>166</v>
      </c>
      <c r="AX15" s="164"/>
      <c r="AY15" s="164" t="s">
        <v>167</v>
      </c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 t="s">
        <v>156</v>
      </c>
      <c r="BL15" s="164"/>
      <c r="BM15" s="164"/>
      <c r="BN15" s="164"/>
      <c r="BO15" s="164"/>
      <c r="BP15" s="164"/>
      <c r="BQ15" s="164"/>
      <c r="BR15" s="164"/>
      <c r="BS15" s="165"/>
      <c r="BT15" s="165"/>
      <c r="BU15" s="165"/>
      <c r="BV15" s="165"/>
      <c r="BW15" s="165"/>
      <c r="BX15" s="165"/>
      <c r="BY15" s="165"/>
    </row>
    <row r="16" spans="1:77" s="162" customFormat="1" ht="27.6" customHeight="1">
      <c r="A16" s="142">
        <v>2704</v>
      </c>
      <c r="B16" s="144" t="str">
        <f>IF('1'!A1=1,D16,F16)</f>
        <v>coke and semicoke of coal</v>
      </c>
      <c r="C16" s="278">
        <v>2704</v>
      </c>
      <c r="D16" s="283" t="s">
        <v>58</v>
      </c>
      <c r="E16" s="278">
        <v>2704</v>
      </c>
      <c r="F16" s="283" t="s">
        <v>142</v>
      </c>
      <c r="G16" s="202">
        <v>3125.1968157629981</v>
      </c>
      <c r="H16" s="202">
        <v>3645.1904854004747</v>
      </c>
      <c r="I16" s="202">
        <v>4599.0507187592248</v>
      </c>
      <c r="J16" s="202">
        <v>853.47289600418344</v>
      </c>
      <c r="K16" s="196">
        <v>1040.8403174140722</v>
      </c>
      <c r="L16" s="196">
        <v>911.08923859200559</v>
      </c>
      <c r="M16" s="196">
        <v>2861.3753110696398</v>
      </c>
      <c r="N16" s="196">
        <v>2403.1876790952665</v>
      </c>
      <c r="O16" s="196">
        <v>4367.9609849617345</v>
      </c>
      <c r="P16" s="196">
        <v>8524.2701089097864</v>
      </c>
      <c r="R16" s="165"/>
      <c r="S16" s="165"/>
      <c r="T16" s="165"/>
      <c r="U16" s="165"/>
      <c r="V16" s="165"/>
      <c r="W16" s="165"/>
      <c r="X16" s="165"/>
      <c r="Y16" s="163"/>
      <c r="Z16" s="163"/>
      <c r="AA16" s="163"/>
      <c r="AB16" s="163"/>
      <c r="AC16" s="163"/>
      <c r="AD16" s="163"/>
      <c r="AE16" s="163"/>
      <c r="AF16" s="163"/>
      <c r="AG16" s="163"/>
      <c r="AH16" s="165"/>
      <c r="AI16" s="165"/>
      <c r="AJ16" s="165"/>
      <c r="AK16" s="164"/>
      <c r="AL16" s="164" t="s">
        <v>164</v>
      </c>
      <c r="AM16" s="164"/>
      <c r="AN16" s="164" t="s">
        <v>165</v>
      </c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5"/>
      <c r="BT16" s="165"/>
      <c r="BU16" s="165"/>
      <c r="BV16" s="165"/>
      <c r="BW16" s="165"/>
      <c r="BX16" s="165"/>
      <c r="BY16" s="165"/>
    </row>
    <row r="17" spans="1:77" s="162" customFormat="1" ht="30.6" customHeight="1">
      <c r="A17" s="142">
        <v>2710</v>
      </c>
      <c r="B17" s="144" t="str">
        <f>IF('1'!A1=1,D17,F17)</f>
        <v>petroleum oils, not crude</v>
      </c>
      <c r="C17" s="278">
        <v>2710</v>
      </c>
      <c r="D17" s="283" t="s">
        <v>62</v>
      </c>
      <c r="E17" s="278">
        <v>2710</v>
      </c>
      <c r="F17" s="283" t="s">
        <v>122</v>
      </c>
      <c r="G17" s="202">
        <v>25529.851171302114</v>
      </c>
      <c r="H17" s="202">
        <v>19627.717218143691</v>
      </c>
      <c r="I17" s="202">
        <v>22167.9441188327</v>
      </c>
      <c r="J17" s="202">
        <v>29558.62246970908</v>
      </c>
      <c r="K17" s="196">
        <v>27329.93064663318</v>
      </c>
      <c r="L17" s="196">
        <v>18988.316319713209</v>
      </c>
      <c r="M17" s="196">
        <v>32025.889880231312</v>
      </c>
      <c r="N17" s="196">
        <v>175611.08137297034</v>
      </c>
      <c r="O17" s="196">
        <v>186621.66376687121</v>
      </c>
      <c r="P17" s="196">
        <v>189008.53137618784</v>
      </c>
      <c r="R17" s="165"/>
      <c r="S17" s="165"/>
      <c r="T17" s="165"/>
      <c r="U17" s="165"/>
      <c r="V17" s="165"/>
      <c r="W17" s="165"/>
      <c r="X17" s="165"/>
      <c r="Y17" s="163"/>
      <c r="Z17" s="163"/>
      <c r="AA17" s="163"/>
      <c r="AB17" s="163"/>
      <c r="AC17" s="163"/>
      <c r="AD17" s="163"/>
      <c r="AE17" s="163"/>
      <c r="AF17" s="163"/>
      <c r="AG17" s="163"/>
      <c r="AH17" s="165"/>
      <c r="AI17" s="165"/>
      <c r="AJ17" s="165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5"/>
      <c r="BT17" s="165"/>
      <c r="BU17" s="165"/>
      <c r="BV17" s="165"/>
      <c r="BW17" s="165"/>
      <c r="BX17" s="165"/>
      <c r="BY17" s="165"/>
    </row>
    <row r="18" spans="1:77" s="162" customFormat="1" ht="25.95" customHeight="1">
      <c r="A18" s="142">
        <v>2711</v>
      </c>
      <c r="B18" s="144" t="str">
        <f>IF('1'!A1=1,D18,F18)</f>
        <v>natural gas</v>
      </c>
      <c r="C18" s="278">
        <v>2711</v>
      </c>
      <c r="D18" s="283" t="s">
        <v>61</v>
      </c>
      <c r="E18" s="278">
        <v>2711</v>
      </c>
      <c r="F18" s="283" t="s">
        <v>143</v>
      </c>
      <c r="G18" s="202">
        <v>41784.558394787688</v>
      </c>
      <c r="H18" s="202">
        <v>35458.462580310348</v>
      </c>
      <c r="I18" s="202">
        <v>47995.738727381256</v>
      </c>
      <c r="J18" s="202">
        <v>48952.877196003537</v>
      </c>
      <c r="K18" s="196">
        <v>32970.010771081441</v>
      </c>
      <c r="L18" s="196">
        <v>27074.572987578638</v>
      </c>
      <c r="M18" s="196">
        <v>36789.754089015012</v>
      </c>
      <c r="N18" s="196">
        <v>29272.053112785976</v>
      </c>
      <c r="O18" s="196">
        <v>39657.123519068977</v>
      </c>
      <c r="P18" s="196">
        <v>14041.317850040356</v>
      </c>
      <c r="R18" s="165"/>
      <c r="S18" s="165"/>
      <c r="T18" s="165"/>
      <c r="U18" s="165"/>
      <c r="V18" s="165"/>
      <c r="W18" s="165"/>
      <c r="X18" s="165"/>
      <c r="Y18" s="163"/>
      <c r="Z18" s="163"/>
      <c r="AA18" s="163"/>
      <c r="AB18" s="163"/>
      <c r="AC18" s="163"/>
      <c r="AD18" s="163"/>
      <c r="AE18" s="163"/>
      <c r="AF18" s="163"/>
      <c r="AG18" s="163"/>
      <c r="AH18" s="165"/>
      <c r="AI18" s="165"/>
      <c r="AJ18" s="165"/>
      <c r="AK18" s="164"/>
      <c r="AL18" s="164" t="s">
        <v>173</v>
      </c>
      <c r="AM18" s="164"/>
      <c r="AN18" s="164" t="s">
        <v>174</v>
      </c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5"/>
      <c r="BT18" s="165"/>
      <c r="BU18" s="165"/>
      <c r="BV18" s="165"/>
      <c r="BW18" s="165"/>
      <c r="BX18" s="165"/>
      <c r="BY18" s="165"/>
    </row>
    <row r="19" spans="1:77" ht="30.75" customHeight="1">
      <c r="A19" s="159"/>
      <c r="B19" s="141" t="str">
        <f>IF('1'!A1=1,D19,F19)</f>
        <v>Chemicals</v>
      </c>
      <c r="C19" s="281"/>
      <c r="D19" s="282" t="s">
        <v>3</v>
      </c>
      <c r="E19" s="281"/>
      <c r="F19" s="282" t="s">
        <v>124</v>
      </c>
      <c r="G19" s="201">
        <v>77648.124529987443</v>
      </c>
      <c r="H19" s="201">
        <v>102242.34544408886</v>
      </c>
      <c r="I19" s="201">
        <v>123818.89724575495</v>
      </c>
      <c r="J19" s="201">
        <v>141615.25932026069</v>
      </c>
      <c r="K19" s="197">
        <v>144706.6996378779</v>
      </c>
      <c r="L19" s="197">
        <v>155932.23088961095</v>
      </c>
      <c r="M19" s="197">
        <v>197721.30994939903</v>
      </c>
      <c r="N19" s="197">
        <v>167517.69344649627</v>
      </c>
      <c r="O19" s="197">
        <v>236083.46681134286</v>
      </c>
      <c r="P19" s="197">
        <v>271167.00985330658</v>
      </c>
    </row>
    <row r="20" spans="1:77" s="162" customFormat="1" ht="18" customHeight="1">
      <c r="A20" s="222">
        <v>30</v>
      </c>
      <c r="B20" s="144" t="str">
        <f>IF('1'!A1=1,D20,F20)</f>
        <v>pharmaceutical products</v>
      </c>
      <c r="C20" s="278">
        <v>30</v>
      </c>
      <c r="D20" s="283" t="s">
        <v>51</v>
      </c>
      <c r="E20" s="278">
        <v>30</v>
      </c>
      <c r="F20" s="283" t="s">
        <v>144</v>
      </c>
      <c r="G20" s="202">
        <v>20139.960692171451</v>
      </c>
      <c r="H20" s="202">
        <v>27405.340850683478</v>
      </c>
      <c r="I20" s="202">
        <v>32192.243651974222</v>
      </c>
      <c r="J20" s="202">
        <v>36209.357153920893</v>
      </c>
      <c r="K20" s="196">
        <v>38025.282439058457</v>
      </c>
      <c r="L20" s="196">
        <v>46412.18308161178</v>
      </c>
      <c r="M20" s="196">
        <v>54872.413594027035</v>
      </c>
      <c r="N20" s="196">
        <v>40653.207144288688</v>
      </c>
      <c r="O20" s="196">
        <v>55649.008936821214</v>
      </c>
      <c r="P20" s="196">
        <v>70107.099325108706</v>
      </c>
      <c r="R20" s="165"/>
      <c r="S20" s="165"/>
      <c r="T20" s="165"/>
      <c r="U20" s="165"/>
      <c r="V20" s="165"/>
      <c r="W20" s="165"/>
      <c r="X20" s="165"/>
      <c r="Y20" s="163"/>
      <c r="Z20" s="163"/>
      <c r="AA20" s="163"/>
      <c r="AB20" s="163"/>
      <c r="AC20" s="163"/>
      <c r="AD20" s="163"/>
      <c r="AE20" s="163"/>
      <c r="AF20" s="163"/>
      <c r="AG20" s="163"/>
      <c r="AH20" s="165"/>
      <c r="AI20" s="165"/>
      <c r="AJ20" s="165"/>
      <c r="AK20" s="164"/>
      <c r="AL20" s="164" t="s">
        <v>181</v>
      </c>
      <c r="AM20" s="164"/>
      <c r="AN20" s="164" t="s">
        <v>182</v>
      </c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5"/>
      <c r="BT20" s="165"/>
      <c r="BU20" s="165"/>
      <c r="BV20" s="165"/>
      <c r="BW20" s="165"/>
      <c r="BX20" s="165"/>
      <c r="BY20" s="165"/>
    </row>
    <row r="21" spans="1:77" s="162" customFormat="1" ht="21.75" customHeight="1">
      <c r="A21" s="142">
        <v>3004</v>
      </c>
      <c r="B21" s="144" t="str">
        <f>IF('1'!$A$1=1,D21,F21)</f>
        <v>medicines</v>
      </c>
      <c r="C21" s="278">
        <v>3004</v>
      </c>
      <c r="D21" s="283" t="s">
        <v>239</v>
      </c>
      <c r="E21" s="278">
        <v>3004</v>
      </c>
      <c r="F21" s="284" t="s">
        <v>240</v>
      </c>
      <c r="G21" s="202">
        <v>17157.617633702506</v>
      </c>
      <c r="H21" s="202">
        <v>23663.984486009736</v>
      </c>
      <c r="I21" s="202">
        <v>27253.100613672737</v>
      </c>
      <c r="J21" s="202">
        <v>29881.956306751861</v>
      </c>
      <c r="K21" s="196">
        <v>31215.204653152581</v>
      </c>
      <c r="L21" s="196">
        <v>37543.627600233158</v>
      </c>
      <c r="M21" s="196">
        <v>42496.761976667942</v>
      </c>
      <c r="N21" s="196">
        <v>35492.617757036569</v>
      </c>
      <c r="O21" s="196">
        <v>46282.528348021922</v>
      </c>
      <c r="P21" s="196">
        <v>58449.162569126238</v>
      </c>
      <c r="R21" s="165"/>
      <c r="S21" s="165"/>
      <c r="T21" s="165"/>
      <c r="U21" s="165"/>
      <c r="V21" s="165"/>
      <c r="W21" s="165"/>
      <c r="X21" s="165"/>
      <c r="Y21" s="163"/>
      <c r="Z21" s="163"/>
      <c r="AA21" s="163"/>
      <c r="AB21" s="163"/>
      <c r="AC21" s="163"/>
      <c r="AD21" s="163"/>
      <c r="AE21" s="163"/>
      <c r="AF21" s="163"/>
      <c r="AG21" s="163"/>
      <c r="AH21" s="165"/>
      <c r="AI21" s="165"/>
      <c r="AJ21" s="165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5"/>
      <c r="BT21" s="165"/>
      <c r="BU21" s="165"/>
      <c r="BV21" s="165"/>
      <c r="BW21" s="165"/>
      <c r="BX21" s="165"/>
      <c r="BY21" s="165"/>
    </row>
    <row r="22" spans="1:77" s="162" customFormat="1" ht="32.25" customHeight="1">
      <c r="A22" s="222">
        <v>33</v>
      </c>
      <c r="B22" s="144" t="str">
        <f>IF('1'!A1=1,D22,F22)</f>
        <v>essential oils and resinoids; perfumery, cosmetic or toilet preparations</v>
      </c>
      <c r="C22" s="278">
        <v>33</v>
      </c>
      <c r="D22" s="283" t="s">
        <v>72</v>
      </c>
      <c r="E22" s="278">
        <v>33</v>
      </c>
      <c r="F22" s="285" t="s">
        <v>145</v>
      </c>
      <c r="G22" s="202">
        <v>6806.2371096459683</v>
      </c>
      <c r="H22" s="202">
        <v>9037.2346619328273</v>
      </c>
      <c r="I22" s="202">
        <v>11034.56391423236</v>
      </c>
      <c r="J22" s="202">
        <v>13403.03247773086</v>
      </c>
      <c r="K22" s="196">
        <v>14048.479570289859</v>
      </c>
      <c r="L22" s="196">
        <v>13298.693479304718</v>
      </c>
      <c r="M22" s="196">
        <v>15400.603003051741</v>
      </c>
      <c r="N22" s="196">
        <v>11530.106945524412</v>
      </c>
      <c r="O22" s="196">
        <v>20457.655500755784</v>
      </c>
      <c r="P22" s="196">
        <v>24939.689923874379</v>
      </c>
      <c r="R22" s="165"/>
      <c r="S22" s="165"/>
      <c r="T22" s="165"/>
      <c r="U22" s="165"/>
      <c r="V22" s="165"/>
      <c r="W22" s="165"/>
      <c r="X22" s="165"/>
      <c r="Y22" s="163"/>
      <c r="Z22" s="163"/>
      <c r="AA22" s="163"/>
      <c r="AB22" s="163"/>
      <c r="AC22" s="163"/>
      <c r="AD22" s="163"/>
      <c r="AE22" s="163"/>
      <c r="AF22" s="163"/>
      <c r="AG22" s="163"/>
      <c r="AH22" s="165"/>
      <c r="AI22" s="165"/>
      <c r="AJ22" s="165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5"/>
      <c r="BT22" s="165"/>
      <c r="BU22" s="165"/>
      <c r="BV22" s="165"/>
      <c r="BW22" s="165"/>
      <c r="BX22" s="165"/>
      <c r="BY22" s="165"/>
    </row>
    <row r="23" spans="1:77" s="162" customFormat="1" ht="24.6" customHeight="1">
      <c r="A23" s="222">
        <v>38</v>
      </c>
      <c r="B23" s="144" t="str">
        <f>IF('1'!A1=1,D23,F23)</f>
        <v>miscellaneous chemical products</v>
      </c>
      <c r="C23" s="278">
        <v>38</v>
      </c>
      <c r="D23" s="283" t="s">
        <v>52</v>
      </c>
      <c r="E23" s="278">
        <v>38</v>
      </c>
      <c r="F23" s="283" t="s">
        <v>146</v>
      </c>
      <c r="G23" s="202">
        <v>12781.632318772434</v>
      </c>
      <c r="H23" s="202">
        <v>17587.248158696835</v>
      </c>
      <c r="I23" s="202">
        <v>21071.35098852768</v>
      </c>
      <c r="J23" s="202">
        <v>22436.551898966907</v>
      </c>
      <c r="K23" s="196">
        <v>21244.10886725266</v>
      </c>
      <c r="L23" s="196">
        <v>19994.540682949872</v>
      </c>
      <c r="M23" s="196">
        <v>22499.280740566137</v>
      </c>
      <c r="N23" s="196">
        <v>21135.78977449279</v>
      </c>
      <c r="O23" s="196">
        <v>24084.075590125431</v>
      </c>
      <c r="P23" s="196">
        <v>26823.24623090314</v>
      </c>
      <c r="R23" s="165"/>
      <c r="S23" s="165"/>
      <c r="T23" s="165"/>
      <c r="U23" s="165"/>
      <c r="V23" s="165"/>
      <c r="W23" s="165"/>
      <c r="X23" s="165"/>
      <c r="Y23" s="163"/>
      <c r="Z23" s="163"/>
      <c r="AA23" s="163"/>
      <c r="AB23" s="163"/>
      <c r="AC23" s="163"/>
      <c r="AD23" s="163"/>
      <c r="AE23" s="163"/>
      <c r="AF23" s="163"/>
      <c r="AG23" s="163"/>
      <c r="AH23" s="165"/>
      <c r="AI23" s="165"/>
      <c r="AJ23" s="165"/>
      <c r="AK23" s="164"/>
      <c r="AL23" s="164" t="s">
        <v>201</v>
      </c>
      <c r="AM23" s="164"/>
      <c r="AN23" s="164" t="s">
        <v>204</v>
      </c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5"/>
      <c r="BT23" s="165"/>
      <c r="BU23" s="165"/>
      <c r="BV23" s="165"/>
      <c r="BW23" s="165"/>
      <c r="BX23" s="165"/>
      <c r="BY23" s="165"/>
    </row>
    <row r="24" spans="1:77" s="162" customFormat="1" ht="25.95" customHeight="1">
      <c r="A24" s="222">
        <v>39</v>
      </c>
      <c r="B24" s="144" t="str">
        <f>IF('1'!A1=1,D24,F24)</f>
        <v xml:space="preserve">plastics and articles thereof </v>
      </c>
      <c r="C24" s="278">
        <v>39</v>
      </c>
      <c r="D24" s="283" t="s">
        <v>64</v>
      </c>
      <c r="E24" s="278">
        <v>39</v>
      </c>
      <c r="F24" s="283" t="s">
        <v>147</v>
      </c>
      <c r="G24" s="202">
        <v>19211.990868678946</v>
      </c>
      <c r="H24" s="202">
        <v>22850.452801045369</v>
      </c>
      <c r="I24" s="202">
        <v>27110.320044824912</v>
      </c>
      <c r="J24" s="202">
        <v>30020.958145097011</v>
      </c>
      <c r="K24" s="196">
        <v>28341.427890879171</v>
      </c>
      <c r="L24" s="196">
        <v>31273.291964592318</v>
      </c>
      <c r="M24" s="196">
        <v>42598.90499116508</v>
      </c>
      <c r="N24" s="196">
        <v>38493.567422872082</v>
      </c>
      <c r="O24" s="196">
        <v>51286.902744389969</v>
      </c>
      <c r="P24" s="196">
        <v>57273.813938968065</v>
      </c>
      <c r="R24" s="165"/>
      <c r="S24" s="165"/>
      <c r="T24" s="165"/>
      <c r="U24" s="165"/>
      <c r="V24" s="165"/>
      <c r="W24" s="165"/>
      <c r="X24" s="165"/>
      <c r="Y24" s="163"/>
      <c r="Z24" s="163"/>
      <c r="AA24" s="163"/>
      <c r="AB24" s="163"/>
      <c r="AC24" s="163"/>
      <c r="AD24" s="163"/>
      <c r="AE24" s="163"/>
      <c r="AF24" s="163"/>
      <c r="AG24" s="163"/>
      <c r="AH24" s="165"/>
      <c r="AI24" s="165"/>
      <c r="AJ24" s="165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5"/>
      <c r="BT24" s="165"/>
      <c r="BU24" s="165"/>
      <c r="BV24" s="165"/>
      <c r="BW24" s="165"/>
      <c r="BX24" s="165"/>
      <c r="BY24" s="165"/>
    </row>
    <row r="25" spans="1:77" ht="20.399999999999999" customHeight="1">
      <c r="A25" s="159"/>
      <c r="B25" s="141" t="str">
        <f>IF('1'!A1=1,D25,F25)</f>
        <v>Timber and woodwork</v>
      </c>
      <c r="C25" s="281"/>
      <c r="D25" s="282" t="s">
        <v>4</v>
      </c>
      <c r="E25" s="281"/>
      <c r="F25" s="286" t="s">
        <v>125</v>
      </c>
      <c r="G25" s="201">
        <v>13025.419973556884</v>
      </c>
      <c r="H25" s="201">
        <v>16529.056712129925</v>
      </c>
      <c r="I25" s="201">
        <v>18445.804460248761</v>
      </c>
      <c r="J25" s="201">
        <v>21473.972083679539</v>
      </c>
      <c r="K25" s="197">
        <v>19642.918700814669</v>
      </c>
      <c r="L25" s="197">
        <v>20570.91270294573</v>
      </c>
      <c r="M25" s="197">
        <v>26238.231482374049</v>
      </c>
      <c r="N25" s="197">
        <v>21890.299540122032</v>
      </c>
      <c r="O25" s="197">
        <v>27074.548050938341</v>
      </c>
      <c r="P25" s="197">
        <v>32678.933297438831</v>
      </c>
      <c r="AL25" s="153" t="s">
        <v>202</v>
      </c>
      <c r="AN25" s="153" t="s">
        <v>205</v>
      </c>
    </row>
    <row r="26" spans="1:77" ht="23.4" customHeight="1">
      <c r="A26" s="159"/>
      <c r="B26" s="141" t="str">
        <f>IF('1'!A1=1,D26,F26)</f>
        <v>Industrial goods</v>
      </c>
      <c r="C26" s="281"/>
      <c r="D26" s="282" t="s">
        <v>5</v>
      </c>
      <c r="E26" s="281"/>
      <c r="F26" s="286" t="s">
        <v>126</v>
      </c>
      <c r="G26" s="201">
        <v>8864.2586715924608</v>
      </c>
      <c r="H26" s="201">
        <v>13376.079847414083</v>
      </c>
      <c r="I26" s="201">
        <v>15405.37570328197</v>
      </c>
      <c r="J26" s="201">
        <v>17542.673714911489</v>
      </c>
      <c r="K26" s="197">
        <v>18410.279795831029</v>
      </c>
      <c r="L26" s="197">
        <v>18927.755525934419</v>
      </c>
      <c r="M26" s="197">
        <v>21180.498761963379</v>
      </c>
      <c r="N26" s="197">
        <v>23296.625431085005</v>
      </c>
      <c r="O26" s="197">
        <v>28620.408171078532</v>
      </c>
      <c r="P26" s="197">
        <v>30180.555256610489</v>
      </c>
    </row>
    <row r="27" spans="1:77" ht="22.95" customHeight="1">
      <c r="A27" s="159"/>
      <c r="B27" s="141" t="str">
        <f>IF('1'!A1=1,D27,F27)</f>
        <v>Ferrrous and nonferrous metals</v>
      </c>
      <c r="C27" s="281"/>
      <c r="D27" s="282" t="s">
        <v>6</v>
      </c>
      <c r="E27" s="281"/>
      <c r="F27" s="282" t="s">
        <v>127</v>
      </c>
      <c r="G27" s="201">
        <v>15186.946873950268</v>
      </c>
      <c r="H27" s="201">
        <v>20337.040225825251</v>
      </c>
      <c r="I27" s="201">
        <v>24858.383245674071</v>
      </c>
      <c r="J27" s="201">
        <v>30407.42871329085</v>
      </c>
      <c r="K27" s="197">
        <v>31525.501539540568</v>
      </c>
      <c r="L27" s="197">
        <v>30598.915618345221</v>
      </c>
      <c r="M27" s="197">
        <v>38953.740133414176</v>
      </c>
      <c r="N27" s="197">
        <v>35173.439248308234</v>
      </c>
      <c r="O27" s="197">
        <v>52633.473009145069</v>
      </c>
      <c r="P27" s="197">
        <v>62306.787960266163</v>
      </c>
      <c r="AL27" s="153" t="s">
        <v>203</v>
      </c>
      <c r="AN27" s="153" t="s">
        <v>206</v>
      </c>
    </row>
    <row r="28" spans="1:77" s="151" customFormat="1" ht="22.2" customHeight="1">
      <c r="A28" s="142">
        <v>7210</v>
      </c>
      <c r="B28" s="144" t="str">
        <f>IF('1'!A1=1,D28,F28)</f>
        <v>flat-rolled products of carbon steel</v>
      </c>
      <c r="C28" s="278">
        <v>7210</v>
      </c>
      <c r="D28" s="283" t="s">
        <v>53</v>
      </c>
      <c r="E28" s="278">
        <v>7210</v>
      </c>
      <c r="F28" s="283" t="s">
        <v>130</v>
      </c>
      <c r="G28" s="202">
        <v>2933.8883317767904</v>
      </c>
      <c r="H28" s="202">
        <v>3725.4069495519361</v>
      </c>
      <c r="I28" s="202">
        <v>3673.9727403857514</v>
      </c>
      <c r="J28" s="202">
        <v>4072.1817475432345</v>
      </c>
      <c r="K28" s="196">
        <v>4708.0350908015598</v>
      </c>
      <c r="L28" s="196">
        <v>5385.9838086841955</v>
      </c>
      <c r="M28" s="196">
        <v>5373.4190125511159</v>
      </c>
      <c r="N28" s="196">
        <v>5739.3853541235858</v>
      </c>
      <c r="O28" s="196">
        <v>7491.9224304424279</v>
      </c>
      <c r="P28" s="196">
        <v>8258.1513954642451</v>
      </c>
      <c r="R28" s="168"/>
      <c r="S28" s="168"/>
      <c r="T28" s="168"/>
      <c r="U28" s="168"/>
      <c r="V28" s="168"/>
      <c r="W28" s="168"/>
      <c r="X28" s="168"/>
      <c r="Y28" s="166"/>
      <c r="Z28" s="166"/>
      <c r="AA28" s="166"/>
      <c r="AB28" s="166"/>
      <c r="AC28" s="166"/>
      <c r="AD28" s="166"/>
      <c r="AE28" s="166"/>
      <c r="AF28" s="166"/>
      <c r="AG28" s="166"/>
      <c r="AH28" s="168"/>
      <c r="AI28" s="168"/>
      <c r="AJ28" s="168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8"/>
      <c r="BT28" s="168"/>
      <c r="BU28" s="168"/>
      <c r="BV28" s="168"/>
      <c r="BW28" s="168"/>
      <c r="BX28" s="168"/>
      <c r="BY28" s="168"/>
    </row>
    <row r="29" spans="1:77" s="151" customFormat="1" ht="18" customHeight="1">
      <c r="A29" s="142">
        <v>7308</v>
      </c>
      <c r="B29" s="144" t="str">
        <f>IF('1'!A1=1,D29,F29)</f>
        <v>structures of iron and steel</v>
      </c>
      <c r="C29" s="278">
        <v>7308</v>
      </c>
      <c r="D29" s="283" t="s">
        <v>54</v>
      </c>
      <c r="E29" s="278">
        <v>7308</v>
      </c>
      <c r="F29" s="283" t="s">
        <v>148</v>
      </c>
      <c r="G29" s="202">
        <v>882.21417608087199</v>
      </c>
      <c r="H29" s="202">
        <v>1277.5986708834355</v>
      </c>
      <c r="I29" s="202">
        <v>1592.5837072785607</v>
      </c>
      <c r="J29" s="202">
        <v>1541.966166383334</v>
      </c>
      <c r="K29" s="196">
        <v>2227.9907503482027</v>
      </c>
      <c r="L29" s="196">
        <v>1936.3959636793297</v>
      </c>
      <c r="M29" s="196">
        <v>2476.2481559913031</v>
      </c>
      <c r="N29" s="196">
        <v>1744.6315211510459</v>
      </c>
      <c r="O29" s="196">
        <v>1960.0367803084039</v>
      </c>
      <c r="P29" s="196">
        <v>2663.381568365704</v>
      </c>
      <c r="R29" s="168"/>
      <c r="S29" s="168"/>
      <c r="T29" s="168"/>
      <c r="U29" s="168"/>
      <c r="V29" s="168"/>
      <c r="W29" s="168"/>
      <c r="X29" s="168"/>
      <c r="Y29" s="166"/>
      <c r="Z29" s="166"/>
      <c r="AA29" s="166"/>
      <c r="AB29" s="166"/>
      <c r="AC29" s="166"/>
      <c r="AD29" s="166"/>
      <c r="AE29" s="166"/>
      <c r="AF29" s="166"/>
      <c r="AG29" s="166"/>
      <c r="AH29" s="168"/>
      <c r="AI29" s="168"/>
      <c r="AJ29" s="168"/>
      <c r="AK29" s="167"/>
      <c r="AL29" s="167" t="s">
        <v>218</v>
      </c>
      <c r="AM29" s="167"/>
      <c r="AN29" s="167" t="s">
        <v>221</v>
      </c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8"/>
      <c r="BT29" s="168"/>
      <c r="BU29" s="168"/>
      <c r="BV29" s="168"/>
      <c r="BW29" s="168"/>
      <c r="BX29" s="168"/>
      <c r="BY29" s="168"/>
    </row>
    <row r="30" spans="1:77" ht="25.5" customHeight="1">
      <c r="A30" s="159"/>
      <c r="B30" s="141" t="str">
        <f>IF('1'!A1=1,D30,F30)</f>
        <v>Machinery and equipment</v>
      </c>
      <c r="C30" s="281"/>
      <c r="D30" s="282" t="s">
        <v>44</v>
      </c>
      <c r="E30" s="281"/>
      <c r="F30" s="282" t="s">
        <v>131</v>
      </c>
      <c r="G30" s="201">
        <v>63824.387442724852</v>
      </c>
      <c r="H30" s="201">
        <v>113317.14856024674</v>
      </c>
      <c r="I30" s="201">
        <v>157867.0750403202</v>
      </c>
      <c r="J30" s="201">
        <v>180690.77121822711</v>
      </c>
      <c r="K30" s="197">
        <v>211660.95338362246</v>
      </c>
      <c r="L30" s="197">
        <v>200520.7919973656</v>
      </c>
      <c r="M30" s="197">
        <v>249006.84170059612</v>
      </c>
      <c r="N30" s="197">
        <v>205000.88043481772</v>
      </c>
      <c r="O30" s="197">
        <v>300888.7822965699</v>
      </c>
      <c r="P30" s="197">
        <v>365683.59049720166</v>
      </c>
    </row>
    <row r="31" spans="1:77" s="162" customFormat="1" ht="21" customHeight="1">
      <c r="A31" s="222">
        <v>84</v>
      </c>
      <c r="B31" s="144" t="str">
        <f>IF('1'!A1=1,D31,F31)</f>
        <v>mechanical machines, apparatus</v>
      </c>
      <c r="C31" s="278">
        <v>84</v>
      </c>
      <c r="D31" s="283" t="s">
        <v>59</v>
      </c>
      <c r="E31" s="278">
        <v>84</v>
      </c>
      <c r="F31" s="279" t="s">
        <v>132</v>
      </c>
      <c r="G31" s="202">
        <v>32501.603364279512</v>
      </c>
      <c r="H31" s="202">
        <v>58311.887578734109</v>
      </c>
      <c r="I31" s="202">
        <v>74803.497362833587</v>
      </c>
      <c r="J31" s="202">
        <v>82991.983397597302</v>
      </c>
      <c r="K31" s="196">
        <v>81812.914757847233</v>
      </c>
      <c r="L31" s="196">
        <v>81011.027783270576</v>
      </c>
      <c r="M31" s="196">
        <v>103993.16665374572</v>
      </c>
      <c r="N31" s="196">
        <v>62238.202809862712</v>
      </c>
      <c r="O31" s="196">
        <v>96432.298167335772</v>
      </c>
      <c r="P31" s="196">
        <v>121128.76215400046</v>
      </c>
      <c r="R31" s="165"/>
      <c r="S31" s="165"/>
      <c r="T31" s="165"/>
      <c r="U31" s="165"/>
      <c r="V31" s="165"/>
      <c r="W31" s="165"/>
      <c r="X31" s="165"/>
      <c r="Y31" s="163"/>
      <c r="Z31" s="163"/>
      <c r="AA31" s="163"/>
      <c r="AB31" s="163"/>
      <c r="AC31" s="163"/>
      <c r="AD31" s="163"/>
      <c r="AE31" s="163"/>
      <c r="AF31" s="163"/>
      <c r="AG31" s="163"/>
      <c r="AH31" s="165"/>
      <c r="AI31" s="165"/>
      <c r="AJ31" s="165"/>
      <c r="AK31" s="164"/>
      <c r="AL31" s="164" t="s">
        <v>219</v>
      </c>
      <c r="AM31" s="164"/>
      <c r="AN31" s="164" t="s">
        <v>222</v>
      </c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5"/>
      <c r="BT31" s="165"/>
      <c r="BU31" s="165"/>
      <c r="BV31" s="165"/>
      <c r="BW31" s="165"/>
      <c r="BX31" s="165"/>
      <c r="BY31" s="165"/>
    </row>
    <row r="32" spans="1:77" s="162" customFormat="1" ht="42.6" customHeight="1">
      <c r="A32" s="211">
        <v>8421</v>
      </c>
      <c r="B32" s="195" t="str">
        <f>IF('1'!$A$1=1,D32,F32)</f>
        <v>centrifuges, including centrifugal dryers; filtering or purifying machinery and apparatus, for liquids or gases</v>
      </c>
      <c r="C32" s="287">
        <v>8421</v>
      </c>
      <c r="D32" s="284" t="s">
        <v>194</v>
      </c>
      <c r="E32" s="287">
        <v>8421</v>
      </c>
      <c r="F32" s="279" t="s">
        <v>211</v>
      </c>
      <c r="G32" s="202">
        <v>1866.7307998848971</v>
      </c>
      <c r="H32" s="202">
        <v>2243.6080482552434</v>
      </c>
      <c r="I32" s="202">
        <v>3730.7655314983704</v>
      </c>
      <c r="J32" s="202">
        <v>4233.1002174523364</v>
      </c>
      <c r="K32" s="196">
        <v>4075.2639343961619</v>
      </c>
      <c r="L32" s="196">
        <v>4170.7378357354037</v>
      </c>
      <c r="M32" s="196">
        <v>5000.124687938398</v>
      </c>
      <c r="N32" s="196">
        <v>3560.0295793725991</v>
      </c>
      <c r="O32" s="196">
        <v>5183.2051433894667</v>
      </c>
      <c r="P32" s="196">
        <v>6611.6836344927942</v>
      </c>
      <c r="R32" s="165"/>
      <c r="S32" s="165"/>
      <c r="T32" s="165"/>
      <c r="U32" s="165"/>
      <c r="V32" s="165"/>
      <c r="W32" s="165"/>
      <c r="X32" s="165"/>
      <c r="Y32" s="163"/>
      <c r="Z32" s="163"/>
      <c r="AA32" s="163"/>
      <c r="AB32" s="163"/>
      <c r="AC32" s="163"/>
      <c r="AD32" s="163"/>
      <c r="AE32" s="163"/>
      <c r="AF32" s="163"/>
      <c r="AG32" s="163"/>
      <c r="AH32" s="165"/>
      <c r="AI32" s="165"/>
      <c r="AJ32" s="165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5"/>
      <c r="BT32" s="165"/>
      <c r="BU32" s="165"/>
      <c r="BV32" s="165"/>
      <c r="BW32" s="165"/>
      <c r="BX32" s="165"/>
      <c r="BY32" s="165"/>
    </row>
    <row r="33" spans="1:77" s="162" customFormat="1" ht="33" customHeight="1">
      <c r="A33" s="211">
        <v>8433</v>
      </c>
      <c r="B33" s="195" t="str">
        <f>IF('1'!$A$1=1,D33,F33)</f>
        <v>harvesting or threshing machinery, including straw or fodder balers</v>
      </c>
      <c r="C33" s="287">
        <v>8433</v>
      </c>
      <c r="D33" s="283" t="s">
        <v>195</v>
      </c>
      <c r="E33" s="287">
        <v>8433</v>
      </c>
      <c r="F33" s="279" t="s">
        <v>212</v>
      </c>
      <c r="G33" s="202">
        <v>2935.8171426495642</v>
      </c>
      <c r="H33" s="202">
        <v>7719.4514265631751</v>
      </c>
      <c r="I33" s="202">
        <v>9907.1794084724679</v>
      </c>
      <c r="J33" s="202">
        <v>6952.0860317815332</v>
      </c>
      <c r="K33" s="196">
        <v>5936.9320186201985</v>
      </c>
      <c r="L33" s="196">
        <v>5964.5238170332314</v>
      </c>
      <c r="M33" s="196">
        <v>9975.947975901523</v>
      </c>
      <c r="N33" s="196">
        <v>6492.0116218694757</v>
      </c>
      <c r="O33" s="196">
        <v>6984.4960665177987</v>
      </c>
      <c r="P33" s="196">
        <v>9178.6934478459552</v>
      </c>
      <c r="R33" s="165"/>
      <c r="S33" s="165"/>
      <c r="T33" s="165"/>
      <c r="U33" s="165"/>
      <c r="V33" s="165"/>
      <c r="W33" s="165"/>
      <c r="X33" s="165"/>
      <c r="Y33" s="163"/>
      <c r="Z33" s="163"/>
      <c r="AA33" s="163"/>
      <c r="AB33" s="163"/>
      <c r="AC33" s="163"/>
      <c r="AD33" s="163"/>
      <c r="AE33" s="163"/>
      <c r="AF33" s="163"/>
      <c r="AG33" s="163"/>
      <c r="AH33" s="165"/>
      <c r="AI33" s="165"/>
      <c r="AJ33" s="165"/>
      <c r="AK33" s="164"/>
      <c r="AL33" s="164" t="s">
        <v>68</v>
      </c>
      <c r="AM33" s="164"/>
      <c r="AN33" s="164" t="s">
        <v>151</v>
      </c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5"/>
      <c r="BT33" s="165"/>
      <c r="BU33" s="165"/>
      <c r="BV33" s="165"/>
      <c r="BW33" s="165"/>
      <c r="BX33" s="165"/>
      <c r="BY33" s="165"/>
    </row>
    <row r="34" spans="1:77" s="162" customFormat="1" ht="25.2" customHeight="1">
      <c r="A34" s="222">
        <v>85</v>
      </c>
      <c r="B34" s="144" t="str">
        <f>IF('1'!A1=1,D34,F34)</f>
        <v>electric machines and equipment</v>
      </c>
      <c r="C34" s="278">
        <v>85</v>
      </c>
      <c r="D34" s="283" t="s">
        <v>60</v>
      </c>
      <c r="E34" s="278">
        <v>85</v>
      </c>
      <c r="F34" s="279" t="s">
        <v>149</v>
      </c>
      <c r="G34" s="202">
        <v>9630.1294586341301</v>
      </c>
      <c r="H34" s="202">
        <v>12831.483812139311</v>
      </c>
      <c r="I34" s="202">
        <v>18785.22262061153</v>
      </c>
      <c r="J34" s="202">
        <v>26654.559325308343</v>
      </c>
      <c r="K34" s="196">
        <v>34335.464217136287</v>
      </c>
      <c r="L34" s="196">
        <v>34196.114566736171</v>
      </c>
      <c r="M34" s="196">
        <v>34424.342857338808</v>
      </c>
      <c r="N34" s="196">
        <v>30106.419567698606</v>
      </c>
      <c r="O34" s="196">
        <v>41092.546101831722</v>
      </c>
      <c r="P34" s="196">
        <v>64020.947669963571</v>
      </c>
      <c r="R34" s="165"/>
      <c r="S34" s="165"/>
      <c r="T34" s="165"/>
      <c r="U34" s="165"/>
      <c r="V34" s="165"/>
      <c r="W34" s="165"/>
      <c r="X34" s="165"/>
      <c r="Y34" s="163"/>
      <c r="Z34" s="163"/>
      <c r="AA34" s="163"/>
      <c r="AB34" s="163"/>
      <c r="AC34" s="163"/>
      <c r="AD34" s="163"/>
      <c r="AE34" s="163"/>
      <c r="AF34" s="163"/>
      <c r="AG34" s="163"/>
      <c r="AH34" s="165"/>
      <c r="AI34" s="165"/>
      <c r="AJ34" s="165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5"/>
      <c r="BT34" s="165"/>
      <c r="BU34" s="165"/>
      <c r="BV34" s="165"/>
      <c r="BW34" s="165"/>
      <c r="BX34" s="165"/>
      <c r="BY34" s="165"/>
    </row>
    <row r="35" spans="1:77" s="162" customFormat="1" ht="25.2" customHeight="1">
      <c r="A35" s="211">
        <v>8502</v>
      </c>
      <c r="B35" s="195" t="str">
        <f>IF('1'!$A$1=1,D35,F35)</f>
        <v>electric generating sets and rotary converters</v>
      </c>
      <c r="C35" s="287">
        <v>8502</v>
      </c>
      <c r="D35" s="284" t="s">
        <v>196</v>
      </c>
      <c r="E35" s="287">
        <v>8502</v>
      </c>
      <c r="F35" s="279" t="s">
        <v>213</v>
      </c>
      <c r="G35" s="202">
        <v>173.02773788237755</v>
      </c>
      <c r="H35" s="202">
        <v>398.68216444023687</v>
      </c>
      <c r="I35" s="202">
        <v>2060.3977944110216</v>
      </c>
      <c r="J35" s="202">
        <v>4454.4392035318851</v>
      </c>
      <c r="K35" s="196">
        <v>6782.2211447709524</v>
      </c>
      <c r="L35" s="196">
        <v>5902.8457774811668</v>
      </c>
      <c r="M35" s="196">
        <v>2499.5999355449649</v>
      </c>
      <c r="N35" s="196">
        <v>6119.5513843494682</v>
      </c>
      <c r="O35" s="196">
        <v>5143.7260300770104</v>
      </c>
      <c r="P35" s="196">
        <v>15335.884955344382</v>
      </c>
      <c r="R35" s="165"/>
      <c r="S35" s="165"/>
      <c r="T35" s="165"/>
      <c r="U35" s="165"/>
      <c r="V35" s="165"/>
      <c r="W35" s="165"/>
      <c r="X35" s="165"/>
      <c r="Y35" s="163"/>
      <c r="Z35" s="163"/>
      <c r="AA35" s="163"/>
      <c r="AB35" s="163"/>
      <c r="AC35" s="163"/>
      <c r="AD35" s="163"/>
      <c r="AE35" s="163"/>
      <c r="AF35" s="163"/>
      <c r="AG35" s="163"/>
      <c r="AH35" s="165"/>
      <c r="AI35" s="165"/>
      <c r="AJ35" s="165"/>
      <c r="AK35" s="164"/>
      <c r="AL35" s="164" t="s">
        <v>220</v>
      </c>
      <c r="AM35" s="164"/>
      <c r="AN35" s="164" t="s">
        <v>223</v>
      </c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5"/>
      <c r="BT35" s="165"/>
      <c r="BU35" s="165"/>
      <c r="BV35" s="165"/>
      <c r="BW35" s="165"/>
      <c r="BX35" s="165"/>
      <c r="BY35" s="165"/>
    </row>
    <row r="36" spans="1:77" s="162" customFormat="1" ht="25.2" customHeight="1">
      <c r="A36" s="211">
        <v>8528</v>
      </c>
      <c r="B36" s="195" t="str">
        <f>IF('1'!$A$1=1,D36,F36)</f>
        <v>monitors and projectors</v>
      </c>
      <c r="C36" s="287">
        <v>8528</v>
      </c>
      <c r="D36" s="284" t="s">
        <v>197</v>
      </c>
      <c r="E36" s="287">
        <v>8528</v>
      </c>
      <c r="F36" s="279" t="s">
        <v>215</v>
      </c>
      <c r="G36" s="202">
        <v>223.50673311504744</v>
      </c>
      <c r="H36" s="202">
        <v>247.57241127806327</v>
      </c>
      <c r="I36" s="202">
        <v>317.02486462829944</v>
      </c>
      <c r="J36" s="202">
        <v>255.33250740049164</v>
      </c>
      <c r="K36" s="196">
        <v>1476.1993069600105</v>
      </c>
      <c r="L36" s="196">
        <v>3926.3115535630823</v>
      </c>
      <c r="M36" s="196">
        <v>3729.1745188943046</v>
      </c>
      <c r="N36" s="196">
        <v>1881.412333392366</v>
      </c>
      <c r="O36" s="196">
        <v>2653.8371794346399</v>
      </c>
      <c r="P36" s="196">
        <v>2893.8797754833381</v>
      </c>
      <c r="R36" s="165"/>
      <c r="S36" s="165"/>
      <c r="T36" s="165"/>
      <c r="U36" s="165"/>
      <c r="V36" s="165"/>
      <c r="W36" s="165"/>
      <c r="X36" s="165"/>
      <c r="Y36" s="163"/>
      <c r="Z36" s="163"/>
      <c r="AA36" s="163"/>
      <c r="AB36" s="163"/>
      <c r="AC36" s="163"/>
      <c r="AD36" s="163"/>
      <c r="AE36" s="163"/>
      <c r="AF36" s="163"/>
      <c r="AG36" s="163"/>
      <c r="AH36" s="165"/>
      <c r="AI36" s="165"/>
      <c r="AJ36" s="165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5"/>
      <c r="BT36" s="165"/>
      <c r="BU36" s="165"/>
      <c r="BV36" s="165"/>
      <c r="BW36" s="165"/>
      <c r="BX36" s="165"/>
      <c r="BY36" s="165"/>
    </row>
    <row r="37" spans="1:77" s="162" customFormat="1" ht="19.95" customHeight="1">
      <c r="A37" s="222">
        <v>87</v>
      </c>
      <c r="B37" s="144" t="str">
        <f>IF('1'!A1=1,D37,F37)</f>
        <v>surface transportation</v>
      </c>
      <c r="C37" s="278">
        <v>87</v>
      </c>
      <c r="D37" s="283" t="s">
        <v>55</v>
      </c>
      <c r="E37" s="278">
        <v>87</v>
      </c>
      <c r="F37" s="279" t="s">
        <v>150</v>
      </c>
      <c r="G37" s="202">
        <v>16739.514276186361</v>
      </c>
      <c r="H37" s="202">
        <v>34315.900125443746</v>
      </c>
      <c r="I37" s="202">
        <v>53469.593034748497</v>
      </c>
      <c r="J37" s="202">
        <v>57523.066097852265</v>
      </c>
      <c r="K37" s="196">
        <v>81032.973164218594</v>
      </c>
      <c r="L37" s="196">
        <v>68993.480362784772</v>
      </c>
      <c r="M37" s="196">
        <v>88921.198243630293</v>
      </c>
      <c r="N37" s="196">
        <v>94423.078586996431</v>
      </c>
      <c r="O37" s="196">
        <v>134089.8403492418</v>
      </c>
      <c r="P37" s="196">
        <v>148740.1303247475</v>
      </c>
      <c r="R37" s="165"/>
      <c r="S37" s="165"/>
      <c r="T37" s="165"/>
      <c r="U37" s="165"/>
      <c r="V37" s="165"/>
      <c r="W37" s="165"/>
      <c r="X37" s="165"/>
      <c r="Y37" s="163"/>
      <c r="Z37" s="163"/>
      <c r="AA37" s="163"/>
      <c r="AB37" s="163"/>
      <c r="AC37" s="163"/>
      <c r="AD37" s="163"/>
      <c r="AE37" s="163"/>
      <c r="AF37" s="163"/>
      <c r="AG37" s="163"/>
      <c r="AH37" s="165"/>
      <c r="AI37" s="165"/>
      <c r="AJ37" s="165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5"/>
      <c r="BT37" s="165"/>
      <c r="BU37" s="165"/>
      <c r="BV37" s="165"/>
      <c r="BW37" s="165"/>
      <c r="BX37" s="165"/>
      <c r="BY37" s="165"/>
    </row>
    <row r="38" spans="1:77" s="162" customFormat="1" ht="19.95" customHeight="1">
      <c r="A38" s="212">
        <v>8703</v>
      </c>
      <c r="B38" s="227" t="str">
        <f>IF('1'!$A$1=1,D38,F38)</f>
        <v>motor cars</v>
      </c>
      <c r="C38" s="288">
        <v>8703</v>
      </c>
      <c r="D38" s="341" t="s">
        <v>198</v>
      </c>
      <c r="E38" s="288">
        <v>8703</v>
      </c>
      <c r="F38" s="289" t="s">
        <v>214</v>
      </c>
      <c r="G38" s="229">
        <v>8017.3294504230771</v>
      </c>
      <c r="H38" s="229">
        <v>17737.289810497674</v>
      </c>
      <c r="I38" s="229">
        <v>28523.83719873269</v>
      </c>
      <c r="J38" s="229">
        <v>31093.254572926911</v>
      </c>
      <c r="K38" s="198">
        <v>51797.725438666756</v>
      </c>
      <c r="L38" s="198">
        <v>43146.947920982973</v>
      </c>
      <c r="M38" s="198">
        <v>54166.456806088972</v>
      </c>
      <c r="N38" s="198">
        <v>46065.05083975233</v>
      </c>
      <c r="O38" s="198">
        <v>66585.92792807403</v>
      </c>
      <c r="P38" s="198">
        <v>75682.138902154751</v>
      </c>
      <c r="R38" s="165"/>
      <c r="S38" s="165"/>
      <c r="T38" s="165"/>
      <c r="U38" s="165"/>
      <c r="V38" s="165"/>
      <c r="W38" s="165"/>
      <c r="X38" s="165"/>
      <c r="Y38" s="163"/>
      <c r="Z38" s="163"/>
      <c r="AA38" s="163"/>
      <c r="AB38" s="163"/>
      <c r="AC38" s="163"/>
      <c r="AD38" s="163"/>
      <c r="AE38" s="163"/>
      <c r="AF38" s="163"/>
      <c r="AG38" s="163"/>
      <c r="AH38" s="165"/>
      <c r="AI38" s="165"/>
      <c r="AJ38" s="165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5"/>
      <c r="BT38" s="165"/>
      <c r="BU38" s="165"/>
      <c r="BV38" s="165"/>
      <c r="BW38" s="165"/>
      <c r="BX38" s="165"/>
      <c r="BY38" s="165"/>
    </row>
    <row r="39" spans="1:77" ht="16.95" customHeight="1">
      <c r="A39" s="103" t="str">
        <f>IF('1'!A1=1,C39,E39)</f>
        <v xml:space="preserve"> *According to State Statistics Service of Ukraine data.</v>
      </c>
      <c r="C39" s="260" t="s">
        <v>176</v>
      </c>
      <c r="D39" s="249"/>
      <c r="E39" s="267" t="s">
        <v>177</v>
      </c>
      <c r="F39" s="249"/>
      <c r="G39" s="161"/>
      <c r="H39" s="161"/>
      <c r="I39" s="161"/>
      <c r="J39" s="161"/>
      <c r="K39" s="161"/>
      <c r="L39" s="161"/>
      <c r="M39" s="161"/>
      <c r="N39" s="161"/>
    </row>
    <row r="40" spans="1:77">
      <c r="A40" s="102" t="str">
        <f>IF('1'!A1=1,C40,E40)</f>
        <v>Notes:</v>
      </c>
      <c r="B40" s="160"/>
      <c r="C40" s="268" t="s">
        <v>183</v>
      </c>
      <c r="D40" s="290"/>
      <c r="E40" s="270" t="s">
        <v>184</v>
      </c>
      <c r="F40" s="290"/>
      <c r="G40" s="161"/>
      <c r="H40" s="161"/>
      <c r="I40" s="161"/>
      <c r="J40" s="161"/>
      <c r="K40" s="161"/>
      <c r="L40" s="161"/>
      <c r="M40" s="161"/>
      <c r="N40" s="161"/>
    </row>
    <row r="41" spans="1:77" ht="16.2" customHeight="1">
      <c r="A41" s="133" t="str">
        <f>IF('1'!A1=1,C41,E41)</f>
        <v>Since 2014, data exclude the temporarily occupied by the russian federation territories of Ukraine.</v>
      </c>
      <c r="B41" s="122"/>
      <c r="C41" s="292" t="s">
        <v>331</v>
      </c>
      <c r="D41" s="293"/>
      <c r="E41" s="292" t="s">
        <v>332</v>
      </c>
      <c r="F41" s="271"/>
      <c r="G41" s="124"/>
      <c r="H41" s="124"/>
      <c r="I41" s="124"/>
      <c r="J41" s="124"/>
      <c r="K41" s="124"/>
      <c r="L41" s="124"/>
      <c r="M41" s="124"/>
      <c r="N41" s="124"/>
    </row>
    <row r="42" spans="1:77" ht="19.5" customHeight="1">
      <c r="A42" s="193" t="str">
        <f>IF('1'!$A$1=1,C42,F42)</f>
        <v xml:space="preserve"> **The Union currently counts 27 EU countries. The United Kingdom of Great Britain and Northern Ireland withdrew from the European Union on 31 January 2020</v>
      </c>
      <c r="C42" s="193" t="s">
        <v>226</v>
      </c>
      <c r="D42" s="187"/>
      <c r="E42" s="193"/>
      <c r="F42" s="262" t="s">
        <v>227</v>
      </c>
    </row>
  </sheetData>
  <mergeCells count="16">
    <mergeCell ref="P5:P6"/>
    <mergeCell ref="O5:O6"/>
    <mergeCell ref="N5:N6"/>
    <mergeCell ref="A5:A6"/>
    <mergeCell ref="B5:B6"/>
    <mergeCell ref="C5:C6"/>
    <mergeCell ref="D5:D6"/>
    <mergeCell ref="E5:E6"/>
    <mergeCell ref="L5:L6"/>
    <mergeCell ref="M5:M6"/>
    <mergeCell ref="G5:G6"/>
    <mergeCell ref="H5:H6"/>
    <mergeCell ref="I5:I6"/>
    <mergeCell ref="J5:J6"/>
    <mergeCell ref="F5:F6"/>
    <mergeCell ref="K5:K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1496062992125984" header="0.23622047244094491" footer="0.23622047244094491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2025-03-27T12:20:31Z</cp:lastPrinted>
  <dcterms:created xsi:type="dcterms:W3CDTF">2015-06-23T07:50:05Z</dcterms:created>
  <dcterms:modified xsi:type="dcterms:W3CDTF">2025-03-27T12:20:42Z</dcterms:modified>
</cp:coreProperties>
</file>