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y Documents\DIV\WORK\2024\2024_Q4\Сайт_НБУ\"/>
    </mc:Choice>
  </mc:AlternateContent>
  <bookViews>
    <workbookView xWindow="0" yWindow="0" windowWidth="23040" windowHeight="8760" tabRatio="538" activeTab="5"/>
  </bookViews>
  <sheets>
    <sheet name="1" sheetId="2" r:id="rId1"/>
    <sheet name="1.1" sheetId="1" r:id="rId2"/>
    <sheet name="1.2" sheetId="3" r:id="rId3"/>
    <sheet name="1.3" sheetId="4" r:id="rId4"/>
    <sheet name="1.4" sheetId="6" r:id="rId5"/>
    <sheet name="1.5" sheetId="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4">#REF!</definedName>
    <definedName name="\C" localSheetId="4">#REF!</definedName>
    <definedName name="\C" localSheetId="5">#REF!</definedName>
    <definedName name="\C">#REF!</definedName>
    <definedName name="\D" localSheetId="4">#REF!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tab06">#REF!</definedName>
    <definedName name="___tab07">#REF!</definedName>
    <definedName name="___Tab1">#REF!</definedName>
    <definedName name="___UKR1">#REF!</definedName>
    <definedName name="___UKR2">#REF!</definedName>
    <definedName name="___UKR3">#REF!</definedName>
    <definedName name="__tab06">#REF!</definedName>
    <definedName name="__tab07">#REF!</definedName>
    <definedName name="__Tab1">#REF!</definedName>
    <definedName name="__UKR1">#REF!</definedName>
    <definedName name="__UKR2">#REF!</definedName>
    <definedName name="__UKR3">#REF!</definedName>
    <definedName name="_tab06">#REF!</definedName>
    <definedName name="_tab07">#REF!</definedName>
    <definedName name="_Tab1">#REF!</definedName>
    <definedName name="_UKR1">#REF!</definedName>
    <definedName name="_UKR2">#REF!</definedName>
    <definedName name="_UKR3">#REF!</definedName>
    <definedName name="_xlnm._FilterDatabase" localSheetId="5" hidden="1">'1.5'!$A$7:$J$27</definedName>
    <definedName name="a" localSheetId="5">#REF!</definedName>
    <definedName name="a">#REF!</definedName>
    <definedName name="Agency_List">[1]Control!$H$17:$H$19</definedName>
    <definedName name="All_Data" localSheetId="5">#REF!</definedName>
    <definedName name="All_Data">#REF!</definedName>
    <definedName name="Balance_of_payments" localSheetId="5">#REF!</definedName>
    <definedName name="Balance_of_payments">#REF!</definedName>
    <definedName name="bp" localSheetId="4" hidden="1">{"BOP_TAB",#N/A,FALSE,"N";"MIDTERM_TAB",#N/A,FALSE,"O";"FUND_CRED",#N/A,FALSE,"P";"DEBT_TAB1",#N/A,FALSE,"Q";"DEBT_TAB2",#N/A,FALSE,"Q";"FORFIN_TAB1",#N/A,FALSE,"R";"FORFIN_TAB2",#N/A,FALSE,"R";"BOP_ANALY",#N/A,FALSE,"U"}</definedName>
    <definedName name="bp" localSheetId="5"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 localSheetId="5">#REF!</definedName>
    <definedName name="BudArrears">#REF!</definedName>
    <definedName name="budfin" localSheetId="5">#REF!</definedName>
    <definedName name="budfin">#REF!</definedName>
    <definedName name="Budget" localSheetId="5">#REF!</definedName>
    <definedName name="Budget">#REF!</definedName>
    <definedName name="budget_financing">#REF!</definedName>
    <definedName name="Central">#REF!</definedName>
    <definedName name="Coordinator_List">[1]Control!$J$20:$J$21</definedName>
    <definedName name="Country">[3]Control!$C$1</definedName>
    <definedName name="ctyList" localSheetId="5">#REF!</definedName>
    <definedName name="ctyList">#REF!</definedName>
    <definedName name="Currency_Def">[1]Control!$BA$330:$BA$487</definedName>
    <definedName name="Current_account" localSheetId="5">#REF!</definedName>
    <definedName name="Current_account">#REF!</definedName>
    <definedName name="DATES" localSheetId="5">#REF!</definedName>
    <definedName name="DATES">#REF!</definedName>
    <definedName name="DATESA" localSheetId="5">#REF!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oreign_liabilities">#REF!</definedName>
    <definedName name="GDPgrowth">#REF!</definedName>
    <definedName name="Gross_reserves">#REF!</definedName>
    <definedName name="HERE">#REF!</definedName>
    <definedName name="In_millions_of_lei">#REF!</definedName>
    <definedName name="In_millions_of_U.S._dollars">#REF!</definedName>
    <definedName name="k" localSheetId="4" hidden="1">{"WEO",#N/A,FALSE,"T"}</definedName>
    <definedName name="k" localSheetId="5" hidden="1">{"WEO",#N/A,FALSE,"T"}</definedName>
    <definedName name="k" hidden="1">{"WEO",#N/A,FALSE,"T"}</definedName>
    <definedName name="KEND">#REF!</definedName>
    <definedName name="KMENU">#REF!</definedName>
    <definedName name="liquidity_reserve">#REF!</definedName>
    <definedName name="Local">#REF!</definedName>
    <definedName name="m" localSheetId="4" hidden="1">{#N/A,#N/A,FALSE,"I";#N/A,#N/A,FALSE,"J";#N/A,#N/A,FALSE,"K";#N/A,#N/A,FALSE,"L";#N/A,#N/A,FALSE,"M";#N/A,#N/A,FALSE,"N";#N/A,#N/A,FALSE,"O"}</definedName>
    <definedName name="m" localSheetId="5"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4" hidden="1">{"MONA",#N/A,FALSE,"S"}</definedName>
    <definedName name="mn" localSheetId="5"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 localSheetId="4">[4]labels!#REF!</definedName>
    <definedName name="p" localSheetId="5">[4]labels!#REF!</definedName>
    <definedName name="p">[5]labels!#REF!</definedName>
    <definedName name="PEND">#REF!</definedName>
    <definedName name="Pilot2">#REF!</definedName>
    <definedName name="PMENU">#REF!</definedName>
    <definedName name="PRINT_AREA_MI">#REF!</definedName>
    <definedName name="Range_Country">#REF!</definedName>
    <definedName name="Range_DownloadAnnual">[2]Control!$C$4</definedName>
    <definedName name="Range_DownloadDateTime" localSheetId="5">#REF!</definedName>
    <definedName name="Range_DownloadDateTime">#REF!</definedName>
    <definedName name="Range_DownloadMonth">[2]Control!$C$2</definedName>
    <definedName name="Range_DownloadQuarter">[2]Control!$C$3</definedName>
    <definedName name="Range_DSTNotes" localSheetId="5">#REF!</definedName>
    <definedName name="Range_DSTNotes">#REF!</definedName>
    <definedName name="Range_InValidResultsStart" localSheetId="5">#REF!</definedName>
    <definedName name="Range_InValidResultsStart">#REF!</definedName>
    <definedName name="Range_NumberofFailuresStart" localSheetId="5">#REF!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 localSheetId="5">#REF!</definedName>
    <definedName name="RevA">#REF!</definedName>
    <definedName name="RevB" localSheetId="5">#REF!</definedName>
    <definedName name="RevB">#REF!</definedName>
    <definedName name="rrrrr">[6]Control!$A$19:$A$20</definedName>
    <definedName name="rrrrrrrrrr">[6]Control!$C$4</definedName>
    <definedName name="rs" localSheetId="4" hidden="1">{"BOP_TAB",#N/A,FALSE,"N";"MIDTERM_TAB",#N/A,FALSE,"O";"FUND_CRED",#N/A,FALSE,"P";"DEBT_TAB1",#N/A,FALSE,"Q";"DEBT_TAB2",#N/A,FALSE,"Q";"FORFIN_TAB1",#N/A,FALSE,"R";"FORFIN_TAB2",#N/A,FALSE,"R";"BOP_ANALY",#N/A,FALSE,"U"}</definedName>
    <definedName name="rs" localSheetId="5"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encount" hidden="1">2</definedName>
    <definedName name="SUMMARY1">#REF!</definedName>
    <definedName name="SUMMARY2">#REF!</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 localSheetId="4">#REF!,[7]Contents!$A$87:$H$247</definedName>
    <definedName name="Table135" localSheetId="5">#REF!,[7]Contents!$A$87:$H$247</definedName>
    <definedName name="Table135">#REF!,[8]Contents!$A$87:$H$247</definedName>
    <definedName name="Table16_2000" localSheetId="5">#REF!</definedName>
    <definedName name="Table16_2000">#REF!</definedName>
    <definedName name="Table17">#REF!</definedName>
    <definedName name="Table19">#REF!</definedName>
    <definedName name="Table20">#REF!</definedName>
    <definedName name="Table21" localSheetId="4">#REF!,[9]Contents!$A$87:$H$247</definedName>
    <definedName name="Table21" localSheetId="5">#REF!,[9]Contents!$A$87:$H$247</definedName>
    <definedName name="Table21">#REF!,[10]Contents!$A$87:$H$247</definedName>
    <definedName name="Table22" localSheetId="5">#REF!</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4" hidden="1">{#N/A,#N/A,FALSE,"SimInp1";#N/A,#N/A,FALSE,"SimInp2";#N/A,#N/A,FALSE,"SimOut1";#N/A,#N/A,FALSE,"SimOut2";#N/A,#N/A,FALSE,"SimOut3";#N/A,#N/A,FALSE,"SimOut4";#N/A,#N/A,FALSE,"SimOut5"}</definedName>
    <definedName name="teset" localSheetId="5"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BOP_MIDTERM." localSheetId="4" hidden="1">{"BOP_TAB",#N/A,FALSE,"N";"MIDTERM_TAB",#N/A,FALSE,"O"}</definedName>
    <definedName name="wrn.BOP_MIDTERM." localSheetId="5" hidden="1">{"BOP_TAB",#N/A,FALSE,"N";"MIDTERM_TAB",#N/A,FALSE,"O"}</definedName>
    <definedName name="wrn.BOP_MIDTERM." hidden="1">{"BOP_TAB",#N/A,FALSE,"N";"MIDTERM_TAB",#N/A,FALSE,"O"}</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4" hidden="1">{"MONA",#N/A,FALSE,"S"}</definedName>
    <definedName name="wrn.MONA." localSheetId="5" hidden="1">{"MONA",#N/A,FALSE,"S"}</definedName>
    <definedName name="wrn.MONA." hidden="1">{"MONA",#N/A,FALSE,"S"}</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hidden="1">{#N/A,#N/A,FALSE,"I";#N/A,#N/A,FALSE,"J";#N/A,#N/A,FALSE,"K";#N/A,#N/A,FALSE,"L";#N/A,#N/A,FALSE,"M";#N/A,#N/A,FALSE,"N";#N/A,#N/A,FALSE,"O"}</definedName>
    <definedName name="wrn.WEO." localSheetId="4" hidden="1">{"WEO",#N/A,FALSE,"T"}</definedName>
    <definedName name="wrn.WEO." localSheetId="5" hidden="1">{"WEO",#N/A,FALSE,"T"}</definedName>
    <definedName name="wrn.WEO." hidden="1">{"WEO",#N/A,FALSE,"T"}</definedName>
    <definedName name="www">[11]Control!$B$13</definedName>
    <definedName name="Year">[3]Control!$C$3</definedName>
    <definedName name="zDollarGDP">[12]ass!$A$7:$IV$7</definedName>
    <definedName name="zGDPgrowth" localSheetId="5">#REF!</definedName>
    <definedName name="zGDPgrowth">#REF!</definedName>
    <definedName name="zIGNFS" localSheetId="5">#REF!</definedName>
    <definedName name="zIGNFS">#REF!</definedName>
    <definedName name="zImports" localSheetId="5">#REF!</definedName>
    <definedName name="zImports">#REF!</definedName>
    <definedName name="zLiborUS">#REF!</definedName>
    <definedName name="zReserves">[12]oth!$A$17:$IV$17</definedName>
    <definedName name="zRoWCPIchange" localSheetId="5">#REF!</definedName>
    <definedName name="zRoWCPIchange">#REF!</definedName>
    <definedName name="zSDReRate">[12]ass!$A$24:$IV$24</definedName>
    <definedName name="zXGNFS" localSheetId="5">#REF!</definedName>
    <definedName name="zXGNFS">#REF!</definedName>
    <definedName name="_xlnm.Database" localSheetId="5">#REF!</definedName>
    <definedName name="_xlnm.Database">#REF!</definedName>
    <definedName name="ккк" localSheetId="5">#REF!</definedName>
    <definedName name="ккк">#REF!</definedName>
    <definedName name="ннннннн" localSheetId="4" hidden="1">{"BOP_TAB",#N/A,FALSE,"N";"MIDTERM_TAB",#N/A,FALSE,"O";"FUND_CRED",#N/A,FALSE,"P";"DEBT_TAB1",#N/A,FALSE,"Q";"DEBT_TAB2",#N/A,FALSE,"Q";"FORFIN_TAB1",#N/A,FALSE,"R";"FORFIN_TAB2",#N/A,FALSE,"R";"BOP_ANALY",#N/A,FALSE,"U"}</definedName>
    <definedName name="ннннннн" localSheetId="5"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'1'!$C$1:$C$11</definedName>
    <definedName name="_xlnm.Print_Area" localSheetId="1">'1.1'!$A$2:$W$59</definedName>
    <definedName name="_xlnm.Print_Area" localSheetId="2">'1.2'!$B$2:$H$22</definedName>
    <definedName name="_xlnm.Print_Area" localSheetId="3">'1.3'!$A$2:$D$68</definedName>
    <definedName name="_xlnm.Print_Area" localSheetId="4">'1.4'!$A$1:$P$34</definedName>
    <definedName name="_xlnm.Print_Area" localSheetId="5">'1.5'!$A$1:$J$32</definedName>
    <definedName name="_xlnm.Print_Area">#REF!</definedName>
    <definedName name="Область_печати_ИМ" localSheetId="5">#REF!</definedName>
    <definedName name="Область_печати_ИМ">#REF!</definedName>
    <definedName name="ррпеак" localSheetId="4" hidden="1">{"MONA",#N/A,FALSE,"S"}</definedName>
    <definedName name="ррпеак" localSheetId="5" hidden="1">{"MONA",#N/A,FALSE,"S"}</definedName>
    <definedName name="ррпеак" hidden="1">{"MONA",#N/A,FALSE,"S"}</definedName>
    <definedName name="рррррр" localSheetId="4" hidden="1">{#N/A,#N/A,FALSE,"SimInp1";#N/A,#N/A,FALSE,"SimInp2";#N/A,#N/A,FALSE,"SimOut1";#N/A,#N/A,FALSE,"SimOut2";#N/A,#N/A,FALSE,"SimOut3";#N/A,#N/A,FALSE,"SimOut4";#N/A,#N/A,FALSE,"SimOut5"}</definedName>
    <definedName name="рррррр" localSheetId="5"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там06_2010" localSheetId="4" hidden="1">{"BOP_TAB",#N/A,FALSE,"N";"MIDTERM_TAB",#N/A,FALSE,"O";"FUND_CRED",#N/A,FALSE,"P";"DEBT_TAB1",#N/A,FALSE,"Q";"DEBT_TAB2",#N/A,FALSE,"Q";"FORFIN_TAB1",#N/A,FALSE,"R";"FORFIN_TAB2",#N/A,FALSE,"R";"BOP_ANALY",#N/A,FALSE,"U"}</definedName>
    <definedName name="там06_2010" localSheetId="5"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ыва3">#REF!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6" l="1"/>
  <c r="A51" i="4"/>
  <c r="C6" i="2" l="1"/>
  <c r="E4" i="7"/>
  <c r="J3" i="7"/>
  <c r="C5" i="2"/>
  <c r="P7" i="6"/>
  <c r="O7" i="6"/>
  <c r="N7" i="6"/>
  <c r="M7" i="6"/>
  <c r="L7" i="6"/>
  <c r="K7" i="6"/>
  <c r="J7" i="6"/>
  <c r="I7" i="6"/>
  <c r="H7" i="6"/>
  <c r="G7" i="6"/>
  <c r="F7" i="6"/>
  <c r="E7" i="6"/>
  <c r="D7" i="6"/>
  <c r="C7" i="6"/>
  <c r="B7" i="6"/>
  <c r="E4" i="6"/>
  <c r="B4" i="6"/>
  <c r="P3" i="6"/>
  <c r="D4" i="4"/>
  <c r="C1" i="2"/>
  <c r="D3" i="4"/>
  <c r="A37" i="4"/>
  <c r="C4" i="2"/>
  <c r="C4" i="4"/>
  <c r="B4" i="4"/>
  <c r="A66" i="4"/>
  <c r="A65" i="4"/>
  <c r="A63" i="4"/>
  <c r="A62" i="4"/>
  <c r="A61" i="4"/>
  <c r="A60" i="4"/>
  <c r="A59" i="4"/>
  <c r="A58" i="4"/>
  <c r="A57" i="4"/>
  <c r="A56" i="4"/>
  <c r="A55" i="4"/>
  <c r="A54" i="4"/>
  <c r="A53" i="4"/>
  <c r="A49" i="4"/>
  <c r="A48" i="4"/>
  <c r="A47" i="4"/>
  <c r="A46" i="4"/>
  <c r="A45" i="4"/>
  <c r="A44" i="4"/>
  <c r="A43" i="4"/>
  <c r="A42" i="4"/>
  <c r="A41" i="4"/>
  <c r="A40" i="4"/>
  <c r="A39" i="4"/>
  <c r="A52" i="4"/>
  <c r="A38" i="4"/>
  <c r="A35" i="4"/>
  <c r="A34" i="4"/>
  <c r="A33" i="4"/>
  <c r="A32" i="4"/>
  <c r="A31" i="4"/>
  <c r="A30" i="4"/>
  <c r="A29" i="4"/>
  <c r="A28" i="4"/>
  <c r="A27" i="4"/>
  <c r="A26" i="4"/>
  <c r="A25" i="4"/>
  <c r="A24" i="4"/>
  <c r="A23" i="4"/>
  <c r="A22" i="4"/>
  <c r="A20" i="4"/>
  <c r="A19" i="4"/>
  <c r="A18" i="4"/>
  <c r="A17" i="4"/>
  <c r="A16" i="4"/>
  <c r="A15" i="4"/>
  <c r="A14" i="4"/>
  <c r="A13" i="4"/>
  <c r="A12" i="4"/>
  <c r="A9" i="4"/>
  <c r="A11" i="4"/>
  <c r="A10" i="4"/>
  <c r="A8" i="4"/>
  <c r="A7" i="4"/>
  <c r="C2" i="2"/>
  <c r="C3" i="2"/>
</calcChain>
</file>

<file path=xl/sharedStrings.xml><?xml version="1.0" encoding="utf-8"?>
<sst xmlns="http://schemas.openxmlformats.org/spreadsheetml/2006/main" count="191" uniqueCount="98">
  <si>
    <t>укр</t>
  </si>
  <si>
    <t>eng</t>
  </si>
  <si>
    <t xml:space="preserve"> </t>
  </si>
  <si>
    <t>Усього</t>
  </si>
  <si>
    <t>Кіпр</t>
  </si>
  <si>
    <t>Нідерланди</t>
  </si>
  <si>
    <t>Німеччина</t>
  </si>
  <si>
    <t>Австрія</t>
  </si>
  <si>
    <t>Мальта</t>
  </si>
  <si>
    <t>Швейцарія</t>
  </si>
  <si>
    <t>Панама</t>
  </si>
  <si>
    <t>Об'єднані Арабські Емірати</t>
  </si>
  <si>
    <t>Польща</t>
  </si>
  <si>
    <t>Франція</t>
  </si>
  <si>
    <t>Швеція</t>
  </si>
  <si>
    <t>Естонія</t>
  </si>
  <si>
    <t>Туреччина</t>
  </si>
  <si>
    <t>Інші країни</t>
  </si>
  <si>
    <t xml:space="preserve">Дані із заборгованості за статтями «Інші сектори, короткострокові кредити», «Інші сектори, довгострокові кредити» та «Прямі інвестиції, міжфірмовий борг» зовнішнього боргу за 2015 – ІІ квартал 2021 року переглянуто з метою врахування кредитів, отриманих від сестринських компаній-нерезидентів. Перегляд цих даних не впливає на загальну суму валового зовнішнього боргу:
     • заборгованість за кредитами між сестринськими підприємствами відображено в статті «Прямі інвестиції: міжфірмовий борг, боргові зобов'язання між сестринськими підприємствами»;
     • з одночасним коригуванням статей «Інші сектори, короткострокові кредити» та «Інші сектори, довгострокові кредити» та «Прямі інвестиції, міжфірмовий борг, боргові зобов'язання підприємств прямого інвестування перед прямими інвесторами».
Підприємства вважаються сестринськими, якщо вони мають спільного безпосереднього або опосередкованого прямого інвестора, є резидентами різних економік, але володіють менше 10 % статутного капіталу одне одного.
</t>
  </si>
  <si>
    <t>Сполучене Королівство Великої Британії та Північної Ірландії</t>
  </si>
  <si>
    <t>Люксембург</t>
  </si>
  <si>
    <t>Сполучені Штати Америки</t>
  </si>
  <si>
    <t>Віргінські Острови (Британія)</t>
  </si>
  <si>
    <t>Гонконг</t>
  </si>
  <si>
    <t>Кайманові Острови</t>
  </si>
  <si>
    <t>USA</t>
  </si>
  <si>
    <t>Switzerland</t>
  </si>
  <si>
    <r>
      <t>Географічна структура зовнішної простроченої заборгованості за кредитами реального сектору</t>
    </r>
    <r>
      <rPr>
        <b/>
        <vertAlign val="superscript"/>
        <sz val="9"/>
        <color rgb="FF000000"/>
        <rFont val="Arial"/>
        <family val="2"/>
        <charset val="204"/>
      </rPr>
      <t>1, 3</t>
    </r>
  </si>
  <si>
    <r>
      <t>1.1 міжфірмовий борг</t>
    </r>
    <r>
      <rPr>
        <b/>
        <vertAlign val="superscript"/>
        <sz val="9"/>
        <color rgb="FF000000"/>
        <rFont val="Arial"/>
        <family val="2"/>
        <charset val="204"/>
      </rPr>
      <t>2</t>
    </r>
  </si>
  <si>
    <r>
      <rPr>
        <vertAlign val="superscript"/>
        <sz val="9"/>
        <color rgb="FF000000"/>
        <rFont val="Arial"/>
        <family val="2"/>
        <charset val="204"/>
      </rPr>
      <t>1</t>
    </r>
    <r>
      <rPr>
        <sz val="9"/>
        <color rgb="FF000000"/>
        <rFont val="Arial"/>
        <family val="2"/>
        <charset val="204"/>
      </rPr>
      <t xml:space="preserve"> Крім єврооблігацій та кредитів, наданих під гарантію Уряду</t>
    </r>
  </si>
  <si>
    <r>
      <rPr>
        <vertAlign val="superscript"/>
        <sz val="9"/>
        <color rgb="FF000000"/>
        <rFont val="Arial"/>
        <family val="2"/>
        <charset val="204"/>
      </rPr>
      <t>2</t>
    </r>
    <r>
      <rPr>
        <sz val="9"/>
        <color rgb="FF000000"/>
        <rFont val="Arial"/>
        <family val="2"/>
        <charset val="204"/>
      </rPr>
      <t xml:space="preserve"> Без урахування міжбанківських кредитів</t>
    </r>
  </si>
  <si>
    <r>
      <rPr>
        <vertAlign val="superscript"/>
        <sz val="9"/>
        <color rgb="FF000000"/>
        <rFont val="Arial"/>
        <family val="2"/>
        <charset val="204"/>
      </rPr>
      <t>3</t>
    </r>
    <r>
      <rPr>
        <sz val="9"/>
        <color rgb="FF000000"/>
        <rFont val="Arial"/>
        <family val="2"/>
        <charset val="204"/>
      </rPr>
      <t xml:space="preserve"> Без урахування торгових кредитів</t>
    </r>
  </si>
  <si>
    <r>
      <t>1. Депозитні корпорації (крім НБУ)</t>
    </r>
    <r>
      <rPr>
        <b/>
        <vertAlign val="superscript"/>
        <sz val="9"/>
        <color theme="1"/>
        <rFont val="Arial"/>
        <family val="2"/>
        <charset val="204"/>
      </rPr>
      <t>2</t>
    </r>
  </si>
  <si>
    <t>2. Нефінансові корпорації</t>
  </si>
  <si>
    <t>з них:</t>
  </si>
  <si>
    <r>
      <t>2.1 міжфірмовий борг</t>
    </r>
    <r>
      <rPr>
        <b/>
        <vertAlign val="superscript"/>
        <sz val="9"/>
        <color theme="1"/>
        <rFont val="Arial"/>
        <family val="2"/>
        <charset val="204"/>
      </rPr>
      <t>3</t>
    </r>
  </si>
  <si>
    <t>2.2 інші негарантовані кредити</t>
  </si>
  <si>
    <r>
      <rPr>
        <vertAlign val="superscript"/>
        <sz val="9"/>
        <color rgb="FF000000"/>
        <rFont val="Arial"/>
        <family val="2"/>
        <charset val="204"/>
      </rPr>
      <t>1</t>
    </r>
    <r>
      <rPr>
        <sz val="9"/>
        <color rgb="FF000000"/>
        <rFont val="Arial"/>
        <family val="2"/>
        <charset val="204"/>
      </rPr>
      <t xml:space="preserve"> Крім єврооблігацій та кредитів, наданих під гарантію Уряду.</t>
    </r>
  </si>
  <si>
    <r>
      <rPr>
        <vertAlign val="superscript"/>
        <sz val="9"/>
        <color rgb="FF000000"/>
        <rFont val="Arial"/>
        <family val="2"/>
        <charset val="204"/>
      </rPr>
      <t xml:space="preserve">2 </t>
    </r>
    <r>
      <rPr>
        <sz val="9"/>
        <color rgb="FF000000"/>
        <rFont val="Arial"/>
        <family val="2"/>
        <charset val="204"/>
      </rPr>
      <t>Без урахування торгових кредитів.</t>
    </r>
  </si>
  <si>
    <r>
      <rPr>
        <vertAlign val="superscript"/>
        <sz val="9"/>
        <color rgb="FF000000"/>
        <rFont val="Arial"/>
        <family val="2"/>
        <charset val="204"/>
      </rPr>
      <t>4</t>
    </r>
    <r>
      <rPr>
        <sz val="9"/>
        <color rgb="FF000000"/>
        <rFont val="Arial"/>
        <family val="2"/>
        <charset val="204"/>
      </rPr>
      <t xml:space="preserve"> Структура заборгованості за кредитами надана з урахуванням кредитів, отриманих від сестринських компаній-нерезидентів. </t>
    </r>
  </si>
  <si>
    <r>
      <rPr>
        <vertAlign val="superscript"/>
        <sz val="9"/>
        <color rgb="FF000000"/>
        <rFont val="Arial"/>
        <family val="2"/>
        <charset val="204"/>
      </rPr>
      <t>3</t>
    </r>
    <r>
      <rPr>
        <sz val="9"/>
        <color rgb="FF000000"/>
        <rFont val="Arial"/>
        <family val="2"/>
        <charset val="204"/>
      </rPr>
      <t xml:space="preserve"> Структура заборгованості за кредитами надана з урахуванням кредитів, отриманих від сестринських компаній-нерезидентів. </t>
    </r>
  </si>
  <si>
    <r>
      <t>Валовий зовнішній борг України: чиста позиція за секторами</t>
    </r>
    <r>
      <rPr>
        <b/>
        <vertAlign val="superscript"/>
        <sz val="10"/>
        <color rgb="FF000000"/>
        <rFont val="Arial"/>
        <family val="2"/>
        <charset val="204"/>
      </rPr>
      <t>1</t>
    </r>
  </si>
  <si>
    <r>
      <rPr>
        <vertAlign val="superscript"/>
        <sz val="9"/>
        <rFont val="Arial"/>
        <family val="2"/>
        <charset val="204"/>
      </rPr>
      <t>1</t>
    </r>
    <r>
      <rPr>
        <sz val="9"/>
        <rFont val="Arial"/>
        <family val="2"/>
        <charset val="204"/>
      </rPr>
      <t xml:space="preserve"> Дані статей «Інші сектори, короткострокові кредити», «Інші сектори, довгострокові кредити» та «Прямі інвестиції, міжфірмовий борг» складені з урахування кредитів, отриманих від сестринських компаній-нерезидентів.</t>
    </r>
  </si>
  <si>
    <t>З О В Н І Ш Н І Й   Б О Р Г   У К Р А Ї Н И</t>
  </si>
  <si>
    <t>Млн дол. США</t>
  </si>
  <si>
    <t>Показники</t>
  </si>
  <si>
    <t>на</t>
  </si>
  <si>
    <t>Сектор загального державного управління</t>
  </si>
  <si>
    <t>Короткострокові</t>
  </si>
  <si>
    <t>Боргові цінні папери</t>
  </si>
  <si>
    <t>Кредити</t>
  </si>
  <si>
    <t>Довгострокові</t>
  </si>
  <si>
    <t>Pозподіл СПЗ</t>
  </si>
  <si>
    <t>Центральний банк</t>
  </si>
  <si>
    <t>Валюта і депозити</t>
  </si>
  <si>
    <t>Інші боргові зобов'язання</t>
  </si>
  <si>
    <t>Інші депозитні корпорації</t>
  </si>
  <si>
    <t>Інші сектори</t>
  </si>
  <si>
    <t>Торгові кредити та аванси</t>
  </si>
  <si>
    <t>Прямі інвестиції: міжфірмовий борг</t>
  </si>
  <si>
    <t>Боргові зобов'язання підприємств прямого інвестування перед прямими інвесторами</t>
  </si>
  <si>
    <t>кредити прямого інвестора</t>
  </si>
  <si>
    <t>торгові кредити</t>
  </si>
  <si>
    <t>Боргові зобов'язання прямих інвесторів перед підприємствами прямого інвестування (зворотне інвестування)</t>
  </si>
  <si>
    <t>Боргові зобов'язання між сестринськими підприємствами</t>
  </si>
  <si>
    <t>Валовий  зовнішній борг</t>
  </si>
  <si>
    <t>Довідково</t>
  </si>
  <si>
    <t>Прострочена заборгованість за негарантованими кредитами реального сектору, в т.ч. від прямих інвесторів</t>
  </si>
  <si>
    <t>Відповідно до методології складання статистики зовнішнього боргу дані можуть бути уточнені впродовж 5-ти кварталів після першої публікації.</t>
  </si>
  <si>
    <r>
      <rPr>
        <vertAlign val="superscript"/>
        <sz val="9"/>
        <rFont val="Arial"/>
        <family val="2"/>
        <charset val="204"/>
      </rPr>
      <t>1</t>
    </r>
    <r>
      <rPr>
        <sz val="9"/>
        <rFont val="Arial"/>
        <family val="2"/>
        <charset val="204"/>
      </rPr>
      <t xml:space="preserve"> З початку 2014 року дані без урахування статистики за Автономною Республікою Крим.</t>
    </r>
  </si>
  <si>
    <r>
      <rPr>
        <vertAlign val="superscript"/>
        <sz val="9"/>
        <rFont val="Arial"/>
        <family val="2"/>
        <charset val="204"/>
      </rPr>
      <t>2</t>
    </r>
    <r>
      <rPr>
        <sz val="9"/>
        <rFont val="Arial"/>
        <family val="2"/>
        <charset val="204"/>
      </rPr>
      <t xml:space="preserve"> Дані статей «Інші сектори, короткострокові кредити», «Інші сектори, довгострокові кредити» та «Прямі інвестиції, міжфірмовий борг» за 2015 – ІІ квартал 2021 року були переглянуті з метою врахування кредитів, отриманих від сестринських компаній-нерезидентів.</t>
    </r>
  </si>
  <si>
    <r>
      <t>(за методологією МВФ, КПБ 6)</t>
    </r>
    <r>
      <rPr>
        <b/>
        <vertAlign val="superscript"/>
        <sz val="9"/>
        <color theme="1"/>
        <rFont val="Arial"/>
        <family val="2"/>
        <charset val="204"/>
      </rPr>
      <t>1, 2</t>
    </r>
  </si>
  <si>
    <t>Валютна  структура  зовнішнього  боргу  України</t>
  </si>
  <si>
    <t>У відсотках</t>
  </si>
  <si>
    <t>Долар США</t>
  </si>
  <si>
    <t>ЄВРО</t>
  </si>
  <si>
    <t>Спеціальні права запозичення</t>
  </si>
  <si>
    <t>Російський рубль</t>
  </si>
  <si>
    <t>Українська гривня</t>
  </si>
  <si>
    <t>Інші</t>
  </si>
  <si>
    <t xml:space="preserve">  Короткострокові</t>
  </si>
  <si>
    <t xml:space="preserve">  Довгострокові</t>
  </si>
  <si>
    <t>Інші сектори1</t>
  </si>
  <si>
    <t xml:space="preserve">Прямі інвестиції: міжфірмовий борг </t>
  </si>
  <si>
    <t>Валовий зовнішній борг</t>
  </si>
  <si>
    <r>
      <t>за початковим терміном до погашення у розрізі секторів економіки</t>
    </r>
    <r>
      <rPr>
        <b/>
        <vertAlign val="superscript"/>
        <sz val="9"/>
        <color theme="1"/>
        <rFont val="Arial"/>
        <family val="2"/>
        <charset val="204"/>
      </rPr>
      <t>1</t>
    </r>
  </si>
  <si>
    <t>Ірландія</t>
  </si>
  <si>
    <t>основна сума боргу</t>
  </si>
  <si>
    <t>відсоткові платежі</t>
  </si>
  <si>
    <t>1. Нефінансові корпорації</t>
  </si>
  <si>
    <t>1.2 інші негарантовані кредити</t>
  </si>
  <si>
    <r>
      <t xml:space="preserve">Географічна структура зовнішньої заборгованості за кредитами приватного сектору </t>
    </r>
    <r>
      <rPr>
        <b/>
        <vertAlign val="superscript"/>
        <sz val="9"/>
        <color theme="1"/>
        <rFont val="Arial"/>
        <family val="2"/>
        <charset val="204"/>
      </rPr>
      <t>1, 4</t>
    </r>
  </si>
  <si>
    <t>Дата останнього оновлення 26.03.2025</t>
  </si>
  <si>
    <t>за станом на 31.12.2024 р.</t>
  </si>
  <si>
    <t>станом на 31.12.2024</t>
  </si>
  <si>
    <t>Данія</t>
  </si>
  <si>
    <t>Сінгапур</t>
  </si>
  <si>
    <t>Беліз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</si>
</sst>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quot;-&quot;??_);_(@_)"/>
    <numFmt numFmtId="165" formatCode="_-* #,##0.00_₴_-;\-* #,##0.00_₴_-;_-* &quot;-&quot;??_₴_-;_-@_-"/>
    <numFmt numFmtId="166" formatCode="_-* #,##0\ _г_р_н_._-;\-* #,##0\ _г_р_н_._-;_-* &quot;-&quot;\ _г_р_н_._-;_-@_-"/>
    <numFmt numFmtId="167" formatCode="_-* #,##0.00\ _г_р_н_._-;\-* #,##0.00\ _г_р_н_._-;_-* &quot;-&quot;??\ _г_р_н_._-;_-@_-"/>
    <numFmt numFmtId="168" formatCode="0.0"/>
    <numFmt numFmtId="169" formatCode="_-* #,##0_р_._-;\-* #,##0_р_._-;_-* &quot;-&quot;_р_._-;_-@_-"/>
    <numFmt numFmtId="170" formatCode="\M\o\n\t\h\ \D.\y\y\y\y"/>
    <numFmt numFmtId="171" formatCode="#,##0.0"/>
    <numFmt numFmtId="172" formatCode="0.000"/>
    <numFmt numFmtId="173" formatCode="#,##0.000"/>
  </numFmts>
  <fonts count="79">
    <font>
      <sz val="10"/>
      <name val="Arial Cyr"/>
      <charset val="204"/>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1"/>
      <name val="Times New Roman"/>
      <family val="1"/>
      <charset val="204"/>
    </font>
    <font>
      <u/>
      <sz val="11"/>
      <color indexed="12"/>
      <name val="Times New Roman Cyr"/>
      <charset val="204"/>
    </font>
    <font>
      <b/>
      <sz val="10"/>
      <color indexed="8"/>
      <name val="Verdana"/>
      <family val="2"/>
      <charset val="204"/>
    </font>
    <font>
      <sz val="10"/>
      <name val="Arial"/>
      <family val="2"/>
      <charset val="204"/>
    </font>
    <font>
      <b/>
      <sz val="13"/>
      <color indexed="9"/>
      <name val="Verdana"/>
      <family val="2"/>
      <charset val="204"/>
    </font>
    <font>
      <sz val="1"/>
      <color indexed="8"/>
      <name val="Courier"/>
      <family val="3"/>
    </font>
    <font>
      <b/>
      <sz val="1"/>
      <color indexed="8"/>
      <name val="Courier"/>
      <family val="3"/>
    </font>
    <font>
      <sz val="10"/>
      <color indexed="8"/>
      <name val="Arial"/>
      <family val="2"/>
      <charset val="204"/>
    </font>
    <font>
      <sz val="10"/>
      <name val="TimesET"/>
    </font>
    <font>
      <sz val="11"/>
      <color indexed="8"/>
      <name val="Calibri"/>
      <family val="2"/>
      <charset val="204"/>
    </font>
    <font>
      <sz val="10"/>
      <name val="Arial Cyr"/>
      <family val="2"/>
      <charset val="204"/>
    </font>
    <font>
      <sz val="10"/>
      <name val="Helv"/>
      <charset val="204"/>
    </font>
    <font>
      <b/>
      <sz val="10"/>
      <name val="Arial Cyr"/>
      <charset val="204"/>
    </font>
    <font>
      <sz val="11"/>
      <color indexed="9"/>
      <name val="Calibri"/>
      <family val="2"/>
      <charset val="204"/>
    </font>
    <font>
      <sz val="10"/>
      <color indexed="9"/>
      <name val="Arial"/>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Times New Roman"/>
      <family val="1"/>
    </font>
    <font>
      <sz val="11"/>
      <color indexed="8"/>
      <name val="Calibri"/>
      <family val="2"/>
    </font>
    <font>
      <b/>
      <sz val="11"/>
      <color indexed="63"/>
      <name val="Calibri"/>
      <family val="2"/>
      <charset val="204"/>
    </font>
    <font>
      <b/>
      <sz val="8"/>
      <color indexed="8"/>
      <name val="Arial Narrow"/>
      <family val="2"/>
      <charset val="204"/>
    </font>
    <font>
      <sz val="8"/>
      <color indexed="8"/>
      <name val="Arial Narrow"/>
      <family val="2"/>
      <charset val="204"/>
    </font>
    <font>
      <sz val="10"/>
      <color indexed="8"/>
      <name val="Arial"/>
      <family val="2"/>
    </font>
    <font>
      <b/>
      <sz val="18"/>
      <color indexed="56"/>
      <name val="Cambria"/>
      <family val="2"/>
      <charset val="204"/>
    </font>
    <font>
      <sz val="11"/>
      <color indexed="10"/>
      <name val="Calibri"/>
      <family val="2"/>
      <charset val="204"/>
    </font>
    <font>
      <sz val="10"/>
      <color indexed="62"/>
      <name val="Arial"/>
      <family val="2"/>
      <charset val="204"/>
    </font>
    <font>
      <b/>
      <sz val="10"/>
      <color indexed="63"/>
      <name val="Arial"/>
      <family val="2"/>
      <charset val="204"/>
    </font>
    <font>
      <b/>
      <sz val="10"/>
      <color indexed="52"/>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b/>
      <sz val="10"/>
      <color indexed="8"/>
      <name val="Arial"/>
      <family val="2"/>
      <charset val="204"/>
    </font>
    <font>
      <b/>
      <sz val="11"/>
      <color indexed="8"/>
      <name val="Calibri"/>
      <family val="2"/>
      <charset val="204"/>
    </font>
    <font>
      <b/>
      <sz val="10"/>
      <color indexed="9"/>
      <name val="Arial"/>
      <family val="2"/>
      <charset val="204"/>
    </font>
    <font>
      <sz val="10"/>
      <color indexed="60"/>
      <name val="Arial"/>
      <family val="2"/>
      <charset val="204"/>
    </font>
    <font>
      <sz val="10"/>
      <color indexed="20"/>
      <name val="Arial"/>
      <family val="2"/>
      <charset val="204"/>
    </font>
    <font>
      <i/>
      <sz val="10"/>
      <color indexed="23"/>
      <name val="Arial"/>
      <family val="2"/>
      <charset val="204"/>
    </font>
    <font>
      <i/>
      <sz val="10"/>
      <name val="Arial Cyr"/>
      <charset val="204"/>
    </font>
    <font>
      <sz val="10"/>
      <color indexed="52"/>
      <name val="Arial"/>
      <family val="2"/>
      <charset val="204"/>
    </font>
    <font>
      <sz val="10"/>
      <color indexed="10"/>
      <name val="Arial"/>
      <family val="2"/>
      <charset val="204"/>
    </font>
    <font>
      <sz val="10"/>
      <color indexed="17"/>
      <name val="Arial"/>
      <family val="2"/>
      <charset val="204"/>
    </font>
    <font>
      <u/>
      <sz val="10"/>
      <color theme="10"/>
      <name val="Arial Cyr"/>
      <charset val="204"/>
    </font>
    <font>
      <sz val="9"/>
      <color indexed="9"/>
      <name val="Arial"/>
      <family val="2"/>
      <charset val="204"/>
    </font>
    <font>
      <b/>
      <sz val="9"/>
      <name val="Arial"/>
      <family val="2"/>
      <charset val="204"/>
    </font>
    <font>
      <sz val="9"/>
      <name val="Arial"/>
      <family val="2"/>
      <charset val="204"/>
    </font>
    <font>
      <sz val="9"/>
      <color theme="0"/>
      <name val="Arial"/>
      <family val="2"/>
      <charset val="204"/>
    </font>
    <font>
      <sz val="9"/>
      <color indexed="8"/>
      <name val="Arial"/>
      <family val="2"/>
      <charset val="204"/>
    </font>
    <font>
      <i/>
      <sz val="9"/>
      <name val="Arial"/>
      <family val="2"/>
      <charset val="204"/>
    </font>
    <font>
      <sz val="9"/>
      <color indexed="10"/>
      <name val="Arial"/>
      <family val="2"/>
      <charset val="204"/>
    </font>
    <font>
      <sz val="9"/>
      <color rgb="FFFF0000"/>
      <name val="Arial"/>
      <family val="2"/>
      <charset val="204"/>
    </font>
    <font>
      <b/>
      <sz val="8"/>
      <name val="Arial"/>
      <family val="2"/>
      <charset val="204"/>
    </font>
    <font>
      <sz val="8"/>
      <name val="Arial"/>
      <family val="2"/>
      <charset val="204"/>
    </font>
    <font>
      <b/>
      <sz val="9"/>
      <color rgb="FF000000"/>
      <name val="Arial"/>
      <family val="2"/>
      <charset val="204"/>
    </font>
    <font>
      <sz val="9"/>
      <color theme="1"/>
      <name val="Arial"/>
      <family val="2"/>
      <charset val="204"/>
    </font>
    <font>
      <sz val="9"/>
      <color rgb="FF000000"/>
      <name val="Arial"/>
      <family val="2"/>
      <charset val="204"/>
    </font>
    <font>
      <b/>
      <i/>
      <sz val="9"/>
      <color rgb="FF000000"/>
      <name val="Arial"/>
      <family val="2"/>
      <charset val="204"/>
    </font>
    <font>
      <sz val="10"/>
      <color rgb="FF000000"/>
      <name val="Arial"/>
      <family val="2"/>
      <charset val="204"/>
    </font>
    <font>
      <b/>
      <sz val="9"/>
      <color rgb="FF333333"/>
      <name val="Arial"/>
      <family val="2"/>
      <charset val="204"/>
    </font>
    <font>
      <b/>
      <sz val="9"/>
      <color theme="1"/>
      <name val="Arial"/>
      <family val="2"/>
      <charset val="204"/>
    </font>
    <font>
      <b/>
      <vertAlign val="superscript"/>
      <sz val="9"/>
      <color rgb="FF000000"/>
      <name val="Arial"/>
      <family val="2"/>
      <charset val="204"/>
    </font>
    <font>
      <vertAlign val="superscript"/>
      <sz val="9"/>
      <color rgb="FF000000"/>
      <name val="Arial"/>
      <family val="2"/>
      <charset val="204"/>
    </font>
    <font>
      <b/>
      <vertAlign val="superscript"/>
      <sz val="9"/>
      <color theme="1"/>
      <name val="Arial"/>
      <family val="2"/>
      <charset val="204"/>
    </font>
    <font>
      <b/>
      <sz val="10"/>
      <color rgb="FF000000"/>
      <name val="Arial"/>
      <family val="2"/>
      <charset val="204"/>
    </font>
    <font>
      <b/>
      <vertAlign val="superscript"/>
      <sz val="10"/>
      <color rgb="FF000000"/>
      <name val="Arial"/>
      <family val="2"/>
      <charset val="204"/>
    </font>
    <font>
      <vertAlign val="superscript"/>
      <sz val="9"/>
      <name val="Arial"/>
      <family val="2"/>
      <charset val="204"/>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43"/>
      </patternFill>
    </fill>
    <fill>
      <patternFill patternType="solid">
        <fgColor indexed="26"/>
      </patternFill>
    </fill>
    <fill>
      <patternFill patternType="solid">
        <fgColor indexed="9"/>
      </patternFill>
    </fill>
    <fill>
      <patternFill patternType="solid">
        <fgColor theme="0" tint="-4.9989318521683403E-2"/>
        <bgColor indexed="64"/>
      </patternFill>
    </fill>
    <fill>
      <patternFill patternType="solid">
        <fgColor theme="6" tint="0.79998168889431442"/>
        <bgColor indexed="64"/>
      </patternFill>
    </fill>
    <fill>
      <patternFill patternType="solid">
        <fgColor indexed="13"/>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FF"/>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indexed="64"/>
      </right>
      <top style="thin">
        <color rgb="FFC0C0C0"/>
      </top>
      <bottom style="thin">
        <color rgb="FFC0C0C0"/>
      </bottom>
      <diagonal/>
    </border>
    <border>
      <left style="thin">
        <color indexed="64"/>
      </left>
      <right style="thin">
        <color indexed="64"/>
      </right>
      <top style="thin">
        <color rgb="FFC0C0C0"/>
      </top>
      <bottom style="thin">
        <color indexed="64"/>
      </bottom>
      <diagonal/>
    </border>
    <border>
      <left/>
      <right style="thin">
        <color rgb="FFC0C0C0"/>
      </right>
      <top style="thin">
        <color rgb="FFC0C0C0"/>
      </top>
      <bottom style="thin">
        <color indexed="64"/>
      </bottom>
      <diagonal/>
    </border>
    <border>
      <left style="thin">
        <color rgb="FFC0C0C0"/>
      </left>
      <right style="thin">
        <color rgb="FFC0C0C0"/>
      </right>
      <top style="thin">
        <color rgb="FFC0C0C0"/>
      </top>
      <bottom style="thin">
        <color indexed="64"/>
      </bottom>
      <diagonal/>
    </border>
    <border>
      <left style="thin">
        <color rgb="FFC0C0C0"/>
      </left>
      <right style="thin">
        <color indexed="64"/>
      </right>
      <top style="thin">
        <color rgb="FFC0C0C0"/>
      </top>
      <bottom style="thin">
        <color indexed="64"/>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style="thin">
        <color indexed="64"/>
      </right>
      <top/>
      <bottom style="thin">
        <color rgb="FFC0C0C0"/>
      </bottom>
      <diagonal/>
    </border>
  </borders>
  <cellStyleXfs count="75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4" fillId="2" borderId="0" applyNumberFormat="0" applyBorder="0" applyAlignment="0" applyProtection="0"/>
    <xf numFmtId="0" fontId="12"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4" fillId="3" borderId="0" applyNumberFormat="0" applyBorder="0" applyAlignment="0" applyProtection="0"/>
    <xf numFmtId="0" fontId="12"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4" fillId="4" borderId="0" applyNumberFormat="0" applyBorder="0" applyAlignment="0" applyProtection="0"/>
    <xf numFmtId="0" fontId="12"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4" fillId="5" borderId="0" applyNumberFormat="0" applyBorder="0" applyAlignment="0" applyProtection="0"/>
    <xf numFmtId="0" fontId="12"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4" fillId="8" borderId="0" applyNumberFormat="0" applyBorder="0" applyAlignment="0" applyProtection="0"/>
    <xf numFmtId="0" fontId="12"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4" fillId="10" borderId="0" applyNumberFormat="0" applyBorder="0" applyAlignment="0" applyProtection="0"/>
    <xf numFmtId="0" fontId="12"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4" fillId="5" borderId="0" applyNumberFormat="0" applyBorder="0" applyAlignment="0" applyProtection="0"/>
    <xf numFmtId="0" fontId="12"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4" fillId="11" borderId="0" applyNumberFormat="0" applyBorder="0" applyAlignment="0" applyProtection="0"/>
    <xf numFmtId="0" fontId="12"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8" fillId="12" borderId="0" applyNumberFormat="0" applyBorder="0" applyAlignment="0" applyProtection="0"/>
    <xf numFmtId="0" fontId="19"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8" fillId="10" borderId="0" applyNumberFormat="0" applyBorder="0" applyAlignment="0" applyProtection="0"/>
    <xf numFmtId="0" fontId="19"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8" fillId="13" borderId="0" applyNumberFormat="0" applyBorder="0" applyAlignment="0" applyProtection="0"/>
    <xf numFmtId="0" fontId="19"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5" borderId="0" applyNumberFormat="0" applyBorder="0" applyAlignment="0" applyProtection="0"/>
    <xf numFmtId="0" fontId="19"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1" fontId="7" fillId="22" borderId="3">
      <alignment horizontal="right" vertical="center"/>
    </xf>
    <xf numFmtId="0" fontId="7" fillId="23" borderId="3">
      <alignment horizontal="center" vertical="center"/>
    </xf>
    <xf numFmtId="1" fontId="7" fillId="22" borderId="3">
      <alignment horizontal="right" vertical="center"/>
    </xf>
    <xf numFmtId="0" fontId="8" fillId="22" borderId="0"/>
    <xf numFmtId="0" fontId="9" fillId="24" borderId="3">
      <alignment horizontal="left" vertical="center"/>
    </xf>
    <xf numFmtId="0" fontId="9" fillId="24" borderId="3">
      <alignment horizontal="left" vertical="center"/>
    </xf>
    <xf numFmtId="0" fontId="3" fillId="22" borderId="3">
      <alignment horizontal="left" vertical="center"/>
    </xf>
    <xf numFmtId="169" fontId="3" fillId="0" borderId="0" applyFont="0" applyFill="0" applyBorder="0" applyAlignment="0" applyProtection="0"/>
    <xf numFmtId="170" fontId="10" fillId="0" borderId="0">
      <protection locked="0"/>
    </xf>
    <xf numFmtId="0" fontId="23" fillId="0" borderId="0" applyNumberFormat="0" applyFill="0" applyBorder="0" applyAlignment="0" applyProtection="0"/>
    <xf numFmtId="0" fontId="10" fillId="0" borderId="0">
      <protection locked="0"/>
    </xf>
    <xf numFmtId="0" fontId="24" fillId="4"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11" fillId="0" borderId="0">
      <protection locked="0"/>
    </xf>
    <xf numFmtId="0" fontId="11" fillId="0" borderId="0">
      <protection locked="0"/>
    </xf>
    <xf numFmtId="0" fontId="12" fillId="0" borderId="0"/>
    <xf numFmtId="0" fontId="13" fillId="0" borderId="0"/>
    <xf numFmtId="0" fontId="28" fillId="7" borderId="1" applyNumberForma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9" fillId="0" borderId="7" applyNumberFormat="0" applyFill="0" applyAlignment="0" applyProtection="0"/>
    <xf numFmtId="0" fontId="30" fillId="25" borderId="0" applyNumberFormat="0" applyBorder="0" applyAlignment="0" applyProtection="0"/>
    <xf numFmtId="0" fontId="31" fillId="0" borderId="0"/>
    <xf numFmtId="0" fontId="32" fillId="26" borderId="8" applyNumberFormat="0" applyFont="0" applyAlignment="0" applyProtection="0"/>
    <xf numFmtId="164" fontId="13" fillId="0" borderId="0" applyFont="0" applyFill="0" applyBorder="0" applyAlignment="0" applyProtection="0"/>
    <xf numFmtId="0" fontId="33" fillId="20" borderId="9" applyNumberFormat="0" applyAlignment="0" applyProtection="0"/>
    <xf numFmtId="0" fontId="34" fillId="27" borderId="0">
      <alignment horizontal="right" vertical="top"/>
    </xf>
    <xf numFmtId="0" fontId="35" fillId="27" borderId="0">
      <alignment horizontal="center" vertical="center"/>
    </xf>
    <xf numFmtId="0" fontId="34" fillId="27" borderId="0">
      <alignment horizontal="left" vertical="top"/>
    </xf>
    <xf numFmtId="0" fontId="35" fillId="27" borderId="0">
      <alignment horizontal="left" vertical="top"/>
    </xf>
    <xf numFmtId="0" fontId="35" fillId="27" borderId="0">
      <alignment horizontal="right" vertical="top"/>
    </xf>
    <xf numFmtId="0" fontId="35" fillId="27" borderId="0">
      <alignment horizontal="right" vertical="top"/>
    </xf>
    <xf numFmtId="0" fontId="36" fillId="0" borderId="0">
      <alignment vertical="top"/>
    </xf>
    <xf numFmtId="0" fontId="37" fillId="0" borderId="0" applyNumberFormat="0" applyFill="0" applyBorder="0" applyAlignment="0" applyProtection="0"/>
    <xf numFmtId="0" fontId="10" fillId="0" borderId="10">
      <protection locked="0"/>
    </xf>
    <xf numFmtId="0" fontId="38" fillId="0" borderId="0" applyNumberFormat="0" applyFill="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8" fillId="16" borderId="0" applyNumberFormat="0" applyBorder="0" applyAlignment="0" applyProtection="0"/>
    <xf numFmtId="0" fontId="19"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8" fillId="13" borderId="0" applyNumberFormat="0" applyBorder="0" applyAlignment="0" applyProtection="0"/>
    <xf numFmtId="0" fontId="19"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39" fillId="7" borderId="1" applyNumberFormat="0" applyAlignment="0" applyProtection="0"/>
    <xf numFmtId="0" fontId="39" fillId="7" borderId="1" applyNumberFormat="0" applyAlignment="0" applyProtection="0"/>
    <xf numFmtId="0" fontId="39" fillId="7" borderId="1" applyNumberFormat="0" applyAlignment="0" applyProtection="0"/>
    <xf numFmtId="0" fontId="39" fillId="7" borderId="1" applyNumberFormat="0" applyAlignment="0" applyProtection="0"/>
    <xf numFmtId="0" fontId="28" fillId="7" borderId="1" applyNumberFormat="0" applyAlignment="0" applyProtection="0"/>
    <xf numFmtId="0" fontId="28" fillId="7" borderId="1" applyNumberFormat="0" applyAlignment="0" applyProtection="0"/>
    <xf numFmtId="0" fontId="39" fillId="7" borderId="1" applyNumberFormat="0" applyAlignment="0" applyProtection="0"/>
    <xf numFmtId="0" fontId="39" fillId="7" borderId="1" applyNumberFormat="0" applyAlignment="0" applyProtection="0"/>
    <xf numFmtId="0" fontId="39" fillId="7" borderId="1" applyNumberFormat="0" applyAlignment="0" applyProtection="0"/>
    <xf numFmtId="0" fontId="39" fillId="7" borderId="1" applyNumberFormat="0" applyAlignment="0" applyProtection="0"/>
    <xf numFmtId="0" fontId="39" fillId="7" borderId="1" applyNumberFormat="0" applyAlignment="0" applyProtection="0"/>
    <xf numFmtId="0" fontId="39" fillId="7" borderId="1" applyNumberFormat="0" applyAlignment="0" applyProtection="0"/>
    <xf numFmtId="0" fontId="39" fillId="7" borderId="1" applyNumberFormat="0" applyAlignment="0" applyProtection="0"/>
    <xf numFmtId="0" fontId="40" fillId="20" borderId="9" applyNumberFormat="0" applyAlignment="0" applyProtection="0"/>
    <xf numFmtId="0" fontId="40" fillId="20" borderId="9" applyNumberFormat="0" applyAlignment="0" applyProtection="0"/>
    <xf numFmtId="0" fontId="40" fillId="20" borderId="9" applyNumberFormat="0" applyAlignment="0" applyProtection="0"/>
    <xf numFmtId="0" fontId="33" fillId="20" borderId="9" applyNumberFormat="0" applyAlignment="0" applyProtection="0"/>
    <xf numFmtId="0" fontId="40" fillId="20" borderId="9" applyNumberFormat="0" applyAlignment="0" applyProtection="0"/>
    <xf numFmtId="0" fontId="33" fillId="20" borderId="9" applyNumberFormat="0" applyAlignment="0" applyProtection="0"/>
    <xf numFmtId="0" fontId="33" fillId="20" borderId="9" applyNumberFormat="0" applyAlignment="0" applyProtection="0"/>
    <xf numFmtId="0" fontId="40" fillId="20" borderId="9" applyNumberFormat="0" applyAlignment="0" applyProtection="0"/>
    <xf numFmtId="0" fontId="40" fillId="20" borderId="9" applyNumberFormat="0" applyAlignment="0" applyProtection="0"/>
    <xf numFmtId="0" fontId="40" fillId="20" borderId="9" applyNumberFormat="0" applyAlignment="0" applyProtection="0"/>
    <xf numFmtId="0" fontId="40" fillId="20" borderId="9" applyNumberFormat="0" applyAlignment="0" applyProtection="0"/>
    <xf numFmtId="0" fontId="40" fillId="20" borderId="9" applyNumberFormat="0" applyAlignment="0" applyProtection="0"/>
    <xf numFmtId="0" fontId="40" fillId="20" borderId="9" applyNumberFormat="0" applyAlignment="0" applyProtection="0"/>
    <xf numFmtId="0" fontId="40" fillId="20" borderId="9" applyNumberFormat="0" applyAlignment="0" applyProtection="0"/>
    <xf numFmtId="0" fontId="41" fillId="20" borderId="1" applyNumberFormat="0" applyAlignment="0" applyProtection="0"/>
    <xf numFmtId="0" fontId="41" fillId="20" borderId="1" applyNumberFormat="0" applyAlignment="0" applyProtection="0"/>
    <xf numFmtId="0" fontId="41" fillId="20" borderId="1" applyNumberFormat="0" applyAlignment="0" applyProtection="0"/>
    <xf numFmtId="0" fontId="21" fillId="20" borderId="1" applyNumberFormat="0" applyAlignment="0" applyProtection="0"/>
    <xf numFmtId="0" fontId="41" fillId="20" borderId="1" applyNumberFormat="0" applyAlignment="0" applyProtection="0"/>
    <xf numFmtId="0" fontId="21" fillId="20" borderId="1" applyNumberFormat="0" applyAlignment="0" applyProtection="0"/>
    <xf numFmtId="0" fontId="21" fillId="20" borderId="1" applyNumberFormat="0" applyAlignment="0" applyProtection="0"/>
    <xf numFmtId="0" fontId="41" fillId="20" borderId="1" applyNumberFormat="0" applyAlignment="0" applyProtection="0"/>
    <xf numFmtId="0" fontId="41" fillId="20" borderId="1" applyNumberFormat="0" applyAlignment="0" applyProtection="0"/>
    <xf numFmtId="0" fontId="41" fillId="20" borderId="1" applyNumberFormat="0" applyAlignment="0" applyProtection="0"/>
    <xf numFmtId="0" fontId="41" fillId="20" borderId="1" applyNumberFormat="0" applyAlignment="0" applyProtection="0"/>
    <xf numFmtId="0" fontId="41" fillId="20" borderId="1" applyNumberFormat="0" applyAlignment="0" applyProtection="0"/>
    <xf numFmtId="0" fontId="41" fillId="20" borderId="1" applyNumberFormat="0" applyAlignment="0" applyProtection="0"/>
    <xf numFmtId="0" fontId="41" fillId="20" borderId="1" applyNumberFormat="0" applyAlignment="0" applyProtection="0"/>
    <xf numFmtId="0" fontId="55" fillId="0" borderId="0" applyNumberFormat="0" applyFill="0" applyBorder="0" applyAlignment="0" applyProtection="0"/>
    <xf numFmtId="0" fontId="42" fillId="0" borderId="4" applyNumberFormat="0" applyFill="0" applyAlignment="0" applyProtection="0"/>
    <xf numFmtId="0" fontId="42" fillId="0" borderId="4" applyNumberFormat="0" applyFill="0" applyAlignment="0" applyProtection="0"/>
    <xf numFmtId="0" fontId="42" fillId="0" borderId="4" applyNumberFormat="0" applyFill="0" applyAlignment="0" applyProtection="0"/>
    <xf numFmtId="0" fontId="25" fillId="0" borderId="4" applyNumberFormat="0" applyFill="0" applyAlignment="0" applyProtection="0"/>
    <xf numFmtId="0" fontId="42"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42" fillId="0" borderId="4" applyNumberFormat="0" applyFill="0" applyAlignment="0" applyProtection="0"/>
    <xf numFmtId="0" fontId="42" fillId="0" borderId="4" applyNumberFormat="0" applyFill="0" applyAlignment="0" applyProtection="0"/>
    <xf numFmtId="0" fontId="42" fillId="0" borderId="4" applyNumberFormat="0" applyFill="0" applyAlignment="0" applyProtection="0"/>
    <xf numFmtId="0" fontId="42" fillId="0" borderId="4" applyNumberFormat="0" applyFill="0" applyAlignment="0" applyProtection="0"/>
    <xf numFmtId="0" fontId="42" fillId="0" borderId="4" applyNumberFormat="0" applyFill="0" applyAlignment="0" applyProtection="0"/>
    <xf numFmtId="0" fontId="42" fillId="0" borderId="4" applyNumberFormat="0" applyFill="0" applyAlignment="0" applyProtection="0"/>
    <xf numFmtId="0" fontId="42" fillId="0" borderId="4"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26" fillId="0" borderId="5" applyNumberFormat="0" applyFill="0" applyAlignment="0" applyProtection="0"/>
    <xf numFmtId="0" fontId="43"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4" fillId="0" borderId="6" applyNumberFormat="0" applyFill="0" applyAlignment="0" applyProtection="0"/>
    <xf numFmtId="0" fontId="44" fillId="0" borderId="6" applyNumberFormat="0" applyFill="0" applyAlignment="0" applyProtection="0"/>
    <xf numFmtId="0" fontId="44" fillId="0" borderId="6" applyNumberFormat="0" applyFill="0" applyAlignment="0" applyProtection="0"/>
    <xf numFmtId="0" fontId="27" fillId="0" borderId="6" applyNumberFormat="0" applyFill="0" applyAlignment="0" applyProtection="0"/>
    <xf numFmtId="0" fontId="44"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44" fillId="0" borderId="6" applyNumberFormat="0" applyFill="0" applyAlignment="0" applyProtection="0"/>
    <xf numFmtId="0" fontId="44" fillId="0" borderId="6" applyNumberFormat="0" applyFill="0" applyAlignment="0" applyProtection="0"/>
    <xf numFmtId="0" fontId="44" fillId="0" borderId="6" applyNumberFormat="0" applyFill="0" applyAlignment="0" applyProtection="0"/>
    <xf numFmtId="0" fontId="44" fillId="0" borderId="6" applyNumberFormat="0" applyFill="0" applyAlignment="0" applyProtection="0"/>
    <xf numFmtId="0" fontId="44" fillId="0" borderId="6" applyNumberFormat="0" applyFill="0" applyAlignment="0" applyProtection="0"/>
    <xf numFmtId="0" fontId="44" fillId="0" borderId="6" applyNumberFormat="0" applyFill="0" applyAlignment="0" applyProtection="0"/>
    <xf numFmtId="0" fontId="44" fillId="0" borderId="6"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 fillId="0" borderId="0"/>
    <xf numFmtId="0" fontId="45" fillId="0" borderId="11"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46" fillId="0" borderId="11" applyNumberFormat="0" applyFill="0" applyAlignment="0" applyProtection="0"/>
    <xf numFmtId="0" fontId="45" fillId="0" borderId="11" applyNumberFormat="0" applyFill="0" applyAlignment="0" applyProtection="0"/>
    <xf numFmtId="0" fontId="46" fillId="0" borderId="11" applyNumberFormat="0" applyFill="0" applyAlignment="0" applyProtection="0"/>
    <xf numFmtId="0" fontId="46" fillId="0" borderId="11"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47" fillId="21" borderId="2" applyNumberFormat="0" applyAlignment="0" applyProtection="0"/>
    <xf numFmtId="0" fontId="47" fillId="21" borderId="2" applyNumberFormat="0" applyAlignment="0" applyProtection="0"/>
    <xf numFmtId="0" fontId="47" fillId="21" borderId="2" applyNumberFormat="0" applyAlignment="0" applyProtection="0"/>
    <xf numFmtId="0" fontId="47" fillId="21" borderId="2" applyNumberFormat="0" applyAlignment="0" applyProtection="0"/>
    <xf numFmtId="0" fontId="22" fillId="21" borderId="2" applyNumberFormat="0" applyAlignment="0" applyProtection="0"/>
    <xf numFmtId="0" fontId="22" fillId="21" borderId="2" applyNumberFormat="0" applyAlignment="0" applyProtection="0"/>
    <xf numFmtId="0" fontId="47" fillId="21" borderId="2" applyNumberFormat="0" applyAlignment="0" applyProtection="0"/>
    <xf numFmtId="0" fontId="47" fillId="21" borderId="2" applyNumberFormat="0" applyAlignment="0" applyProtection="0"/>
    <xf numFmtId="0" fontId="47" fillId="21" borderId="2" applyNumberFormat="0" applyAlignment="0" applyProtection="0"/>
    <xf numFmtId="0" fontId="47" fillId="21" borderId="2" applyNumberFormat="0" applyAlignment="0" applyProtection="0"/>
    <xf numFmtId="0" fontId="47" fillId="21" borderId="2" applyNumberFormat="0" applyAlignment="0" applyProtection="0"/>
    <xf numFmtId="0" fontId="47" fillId="21" borderId="2" applyNumberFormat="0" applyAlignment="0" applyProtection="0"/>
    <xf numFmtId="0" fontId="47" fillId="21" borderId="2" applyNumberFormat="0" applyAlignment="0" applyProtection="0"/>
    <xf numFmtId="0" fontId="37" fillId="0" borderId="0" applyNumberFormat="0" applyFill="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4" fillId="0" borderId="0"/>
    <xf numFmtId="0" fontId="14" fillId="0" borderId="0"/>
    <xf numFmtId="0" fontId="8" fillId="0" borderId="0"/>
    <xf numFmtId="0" fontId="14" fillId="0" borderId="0"/>
    <xf numFmtId="0" fontId="14" fillId="0" borderId="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3" fillId="0" borderId="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0" borderId="0"/>
    <xf numFmtId="0" fontId="14" fillId="0" borderId="0"/>
    <xf numFmtId="0" fontId="8" fillId="0" borderId="0"/>
    <xf numFmtId="0" fontId="14" fillId="0" borderId="0"/>
    <xf numFmtId="0" fontId="15" fillId="0" borderId="0"/>
    <xf numFmtId="0" fontId="15" fillId="0" borderId="0"/>
    <xf numFmtId="0" fontId="3" fillId="0" borderId="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4" fillId="0" borderId="0"/>
    <xf numFmtId="0" fontId="8" fillId="0" borderId="0"/>
    <xf numFmtId="0" fontId="14" fillId="0" borderId="0"/>
    <xf numFmtId="0" fontId="14" fillId="0" borderId="0"/>
    <xf numFmtId="0" fontId="14" fillId="0" borderId="0"/>
    <xf numFmtId="0" fontId="14" fillId="0" borderId="0"/>
    <xf numFmtId="0" fontId="5" fillId="0" borderId="0"/>
    <xf numFmtId="0" fontId="3" fillId="0" borderId="0"/>
    <xf numFmtId="0" fontId="4" fillId="0" borderId="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2" fillId="26" borderId="8" applyNumberFormat="0" applyFont="0" applyAlignment="0" applyProtection="0"/>
    <xf numFmtId="0" fontId="12" fillId="26" borderId="8" applyNumberFormat="0" applyFont="0" applyAlignment="0" applyProtection="0"/>
    <xf numFmtId="0" fontId="12"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2" fillId="26" borderId="8" applyNumberFormat="0" applyFont="0" applyAlignment="0" applyProtection="0"/>
    <xf numFmtId="0" fontId="14" fillId="26" borderId="8" applyNumberFormat="0" applyFont="0" applyAlignment="0" applyProtection="0"/>
    <xf numFmtId="0" fontId="12"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2" fillId="26" borderId="8" applyNumberFormat="0" applyFont="0" applyAlignment="0" applyProtection="0"/>
    <xf numFmtId="0" fontId="12" fillId="26" borderId="8" applyNumberFormat="0" applyFont="0" applyAlignment="0" applyProtection="0"/>
    <xf numFmtId="0" fontId="12" fillId="26" borderId="8" applyNumberFormat="0" applyFont="0" applyAlignment="0" applyProtection="0"/>
    <xf numFmtId="0" fontId="12" fillId="26" borderId="8" applyNumberFormat="0" applyFont="0" applyAlignment="0" applyProtection="0"/>
    <xf numFmtId="0" fontId="12" fillId="26" borderId="8" applyNumberFormat="0" applyFont="0" applyAlignment="0" applyProtection="0"/>
    <xf numFmtId="0" fontId="12" fillId="26" borderId="8" applyNumberFormat="0" applyFont="0" applyAlignment="0" applyProtection="0"/>
    <xf numFmtId="0" fontId="12" fillId="26" borderId="8" applyNumberFormat="0" applyFont="0" applyAlignment="0" applyProtection="0"/>
    <xf numFmtId="0" fontId="12" fillId="26" borderId="8"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0" fontId="51" fillId="0" borderId="0" applyNumberFormat="0" applyFill="0" applyBorder="0" applyAlignment="0" applyProtection="0"/>
    <xf numFmtId="0" fontId="17" fillId="0" borderId="0" applyNumberFormat="0" applyFill="0" applyBorder="0" applyAlignment="0" applyProtection="0"/>
    <xf numFmtId="0" fontId="52" fillId="0" borderId="7" applyNumberFormat="0" applyFill="0" applyAlignment="0" applyProtection="0"/>
    <xf numFmtId="0" fontId="52" fillId="0" borderId="7" applyNumberFormat="0" applyFill="0" applyAlignment="0" applyProtection="0"/>
    <xf numFmtId="0" fontId="52" fillId="0" borderId="7" applyNumberFormat="0" applyFill="0" applyAlignment="0" applyProtection="0"/>
    <xf numFmtId="0" fontId="52"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52" fillId="0" borderId="7" applyNumberFormat="0" applyFill="0" applyAlignment="0" applyProtection="0"/>
    <xf numFmtId="0" fontId="52" fillId="0" borderId="7" applyNumberFormat="0" applyFill="0" applyAlignment="0" applyProtection="0"/>
    <xf numFmtId="0" fontId="52" fillId="0" borderId="7" applyNumberFormat="0" applyFill="0" applyAlignment="0" applyProtection="0"/>
    <xf numFmtId="0" fontId="52" fillId="0" borderId="7" applyNumberFormat="0" applyFill="0" applyAlignment="0" applyProtection="0"/>
    <xf numFmtId="0" fontId="52" fillId="0" borderId="7" applyNumberFormat="0" applyFill="0" applyAlignment="0" applyProtection="0"/>
    <xf numFmtId="0" fontId="52" fillId="0" borderId="7" applyNumberFormat="0" applyFill="0" applyAlignment="0" applyProtection="0"/>
    <xf numFmtId="0" fontId="52" fillId="0" borderId="7" applyNumberFormat="0" applyFill="0" applyAlignment="0" applyProtection="0"/>
    <xf numFmtId="0" fontId="16" fillId="0" borderId="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67" fontId="14" fillId="0" borderId="0" applyFont="0" applyFill="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165" fontId="3" fillId="0" borderId="0" applyFont="0" applyFill="0" applyBorder="0" applyAlignment="0" applyProtection="0"/>
    <xf numFmtId="0" fontId="31" fillId="0" borderId="0"/>
    <xf numFmtId="0" fontId="2" fillId="0" borderId="0"/>
    <xf numFmtId="0" fontId="70" fillId="0" borderId="0"/>
    <xf numFmtId="0" fontId="1" fillId="0" borderId="0"/>
    <xf numFmtId="165" fontId="70" fillId="0" borderId="0" applyFont="0" applyFill="0" applyBorder="0" applyAlignment="0" applyProtection="0"/>
    <xf numFmtId="0" fontId="8" fillId="0" borderId="0"/>
  </cellStyleXfs>
  <cellXfs count="182">
    <xf numFmtId="0" fontId="0" fillId="0" borderId="0" xfId="0"/>
    <xf numFmtId="0" fontId="56" fillId="0" borderId="0" xfId="0" applyFont="1" applyFill="1"/>
    <xf numFmtId="0" fontId="57" fillId="0" borderId="0" xfId="448" applyFont="1"/>
    <xf numFmtId="0" fontId="58" fillId="0" borderId="0" xfId="0" applyFont="1"/>
    <xf numFmtId="0" fontId="59" fillId="0" borderId="0" xfId="0" applyFont="1" applyFill="1"/>
    <xf numFmtId="0" fontId="57" fillId="0" borderId="0" xfId="0" applyFont="1" applyAlignment="1"/>
    <xf numFmtId="0" fontId="59" fillId="0" borderId="0" xfId="448" applyFont="1" applyFill="1" applyAlignment="1" applyProtection="1">
      <alignment wrapText="1"/>
    </xf>
    <xf numFmtId="2" fontId="59" fillId="0" borderId="0" xfId="448" applyNumberFormat="1" applyFont="1" applyFill="1" applyAlignment="1" applyProtection="1">
      <alignment horizontal="left" wrapText="1"/>
    </xf>
    <xf numFmtId="0" fontId="60" fillId="0" borderId="0" xfId="0" applyFont="1" applyFill="1"/>
    <xf numFmtId="0" fontId="57" fillId="0" borderId="0" xfId="0" applyFont="1" applyAlignment="1">
      <alignment horizontal="left"/>
    </xf>
    <xf numFmtId="0" fontId="57" fillId="0" borderId="0" xfId="0" applyFont="1" applyFill="1" applyAlignment="1">
      <alignment horizontal="right"/>
    </xf>
    <xf numFmtId="0" fontId="58" fillId="0" borderId="0" xfId="636" applyFont="1" applyAlignment="1"/>
    <xf numFmtId="0" fontId="58" fillId="0" borderId="0" xfId="0" applyFont="1" applyFill="1" applyBorder="1" applyAlignment="1">
      <alignment horizontal="center"/>
    </xf>
    <xf numFmtId="0" fontId="58" fillId="0" borderId="0" xfId="0" applyFont="1" applyFill="1"/>
    <xf numFmtId="0" fontId="62" fillId="0" borderId="0" xfId="0" applyFont="1" applyFill="1"/>
    <xf numFmtId="0" fontId="58" fillId="0" borderId="0" xfId="636" applyFont="1" applyAlignment="1">
      <alignment wrapText="1"/>
    </xf>
    <xf numFmtId="0" fontId="57" fillId="0" borderId="16" xfId="0" applyFont="1" applyFill="1" applyBorder="1" applyAlignment="1">
      <alignment horizontal="center"/>
    </xf>
    <xf numFmtId="0" fontId="58" fillId="0" borderId="15" xfId="0" applyFont="1" applyFill="1" applyBorder="1"/>
    <xf numFmtId="14" fontId="57" fillId="0" borderId="16" xfId="732" applyNumberFormat="1" applyFont="1" applyFill="1" applyBorder="1" applyAlignment="1">
      <alignment horizontal="center"/>
    </xf>
    <xf numFmtId="14" fontId="57" fillId="0" borderId="15" xfId="732" applyNumberFormat="1" applyFont="1" applyFill="1" applyBorder="1" applyAlignment="1">
      <alignment horizontal="center"/>
    </xf>
    <xf numFmtId="14" fontId="57" fillId="0" borderId="20" xfId="732" applyNumberFormat="1" applyFont="1" applyFill="1" applyBorder="1" applyAlignment="1">
      <alignment horizontal="center"/>
    </xf>
    <xf numFmtId="14" fontId="57" fillId="0" borderId="21" xfId="732" applyNumberFormat="1" applyFont="1" applyFill="1" applyBorder="1" applyAlignment="1">
      <alignment horizontal="center"/>
    </xf>
    <xf numFmtId="0" fontId="58" fillId="0" borderId="15" xfId="0" applyFont="1" applyFill="1" applyBorder="1" applyAlignment="1">
      <alignment horizontal="left" vertical="center" indent="1"/>
    </xf>
    <xf numFmtId="0" fontId="58" fillId="0" borderId="15" xfId="0" applyFont="1" applyFill="1" applyBorder="1" applyAlignment="1">
      <alignment horizontal="left" vertical="center" indent="2"/>
    </xf>
    <xf numFmtId="0" fontId="58" fillId="0" borderId="15" xfId="0" applyFont="1" applyFill="1" applyBorder="1" applyAlignment="1">
      <alignment vertical="center"/>
    </xf>
    <xf numFmtId="0" fontId="58" fillId="0" borderId="15" xfId="0" applyFont="1" applyFill="1" applyBorder="1" applyAlignment="1">
      <alignment horizontal="left" vertical="center"/>
    </xf>
    <xf numFmtId="0" fontId="58" fillId="0" borderId="0" xfId="635" applyFont="1" applyFill="1"/>
    <xf numFmtId="0" fontId="62" fillId="0" borderId="0" xfId="635" applyFont="1"/>
    <xf numFmtId="0" fontId="58" fillId="0" borderId="0" xfId="635" applyFont="1"/>
    <xf numFmtId="0" fontId="58" fillId="0" borderId="0" xfId="637" applyFont="1"/>
    <xf numFmtId="0" fontId="57" fillId="0" borderId="0" xfId="0" applyFont="1" applyAlignment="1">
      <alignment horizontal="center"/>
    </xf>
    <xf numFmtId="0" fontId="58" fillId="0" borderId="0" xfId="635" applyFont="1" applyAlignment="1">
      <alignment horizontal="right"/>
    </xf>
    <xf numFmtId="0" fontId="57" fillId="0" borderId="3" xfId="637" applyFont="1" applyBorder="1" applyAlignment="1">
      <alignment vertical="top"/>
    </xf>
    <xf numFmtId="0" fontId="57" fillId="0" borderId="12" xfId="635" applyFont="1" applyFill="1" applyBorder="1" applyAlignment="1">
      <alignment horizontal="center" vertical="center" wrapText="1"/>
    </xf>
    <xf numFmtId="0" fontId="57" fillId="0" borderId="3" xfId="635" applyFont="1" applyFill="1" applyBorder="1" applyAlignment="1">
      <alignment horizontal="center" vertical="center" wrapText="1"/>
    </xf>
    <xf numFmtId="0" fontId="57" fillId="0" borderId="13" xfId="635" applyFont="1" applyFill="1" applyBorder="1" applyAlignment="1">
      <alignment horizontal="center" vertical="center" wrapText="1"/>
    </xf>
    <xf numFmtId="168" fontId="58" fillId="0" borderId="0" xfId="0" applyNumberFormat="1" applyFont="1"/>
    <xf numFmtId="0" fontId="58" fillId="0" borderId="0" xfId="635" applyFont="1" applyBorder="1"/>
    <xf numFmtId="0" fontId="57" fillId="0" borderId="14" xfId="637" applyFont="1" applyBorder="1" applyAlignment="1">
      <alignment horizontal="left" vertical="center" indent="1"/>
    </xf>
    <xf numFmtId="168" fontId="57" fillId="0" borderId="15" xfId="637" quotePrefix="1" applyNumberFormat="1" applyFont="1" applyFill="1" applyBorder="1" applyAlignment="1" applyProtection="1">
      <alignment horizontal="center" vertical="center"/>
      <protection locked="0"/>
    </xf>
    <xf numFmtId="0" fontId="61" fillId="0" borderId="14" xfId="637" applyFont="1" applyBorder="1" applyAlignment="1">
      <alignment horizontal="left" vertical="center" indent="2"/>
    </xf>
    <xf numFmtId="168" fontId="61" fillId="0" borderId="15" xfId="637" quotePrefix="1" applyNumberFormat="1" applyFont="1" applyFill="1" applyBorder="1" applyAlignment="1" applyProtection="1">
      <alignment horizontal="center" vertical="center"/>
      <protection locked="0"/>
    </xf>
    <xf numFmtId="0" fontId="57" fillId="29" borderId="3" xfId="635" applyFont="1" applyFill="1" applyBorder="1" applyAlignment="1">
      <alignment horizontal="left" vertical="center" indent="1"/>
    </xf>
    <xf numFmtId="168" fontId="57" fillId="29" borderId="3" xfId="637" quotePrefix="1" applyNumberFormat="1" applyFont="1" applyFill="1" applyBorder="1" applyAlignment="1" applyProtection="1">
      <alignment horizontal="center" vertical="center"/>
      <protection locked="0"/>
    </xf>
    <xf numFmtId="14" fontId="57" fillId="28" borderId="3" xfId="732" applyNumberFormat="1" applyFont="1" applyFill="1" applyBorder="1" applyAlignment="1">
      <alignment horizontal="center" vertical="center"/>
    </xf>
    <xf numFmtId="0" fontId="57" fillId="28" borderId="16" xfId="0" applyFont="1" applyFill="1" applyBorder="1" applyAlignment="1">
      <alignment horizontal="center" vertical="center" wrapText="1"/>
    </xf>
    <xf numFmtId="0" fontId="57" fillId="29" borderId="16" xfId="0" applyFont="1" applyFill="1" applyBorder="1" applyAlignment="1">
      <alignment horizontal="center" vertical="center" wrapText="1"/>
    </xf>
    <xf numFmtId="0" fontId="58" fillId="0" borderId="16" xfId="0" applyFont="1" applyBorder="1"/>
    <xf numFmtId="0" fontId="58" fillId="30" borderId="15" xfId="0" applyFont="1" applyFill="1" applyBorder="1" applyAlignment="1">
      <alignment vertical="center"/>
    </xf>
    <xf numFmtId="0" fontId="58" fillId="31" borderId="15" xfId="0" applyFont="1" applyFill="1" applyBorder="1" applyAlignment="1">
      <alignment vertical="center"/>
    </xf>
    <xf numFmtId="3" fontId="58" fillId="0" borderId="15" xfId="0" applyNumberFormat="1" applyFont="1" applyFill="1" applyBorder="1" applyAlignment="1">
      <alignment vertical="center"/>
    </xf>
    <xf numFmtId="0" fontId="62" fillId="0" borderId="15" xfId="0" applyFont="1" applyFill="1" applyBorder="1" applyAlignment="1">
      <alignment vertical="center"/>
    </xf>
    <xf numFmtId="165" fontId="58" fillId="30" borderId="15" xfId="748" applyFont="1" applyFill="1" applyBorder="1" applyAlignment="1">
      <alignment vertical="center"/>
    </xf>
    <xf numFmtId="0" fontId="63" fillId="0" borderId="0" xfId="0" applyFont="1" applyFill="1"/>
    <xf numFmtId="3" fontId="57" fillId="29" borderId="18" xfId="0" applyNumberFormat="1" applyFont="1" applyFill="1" applyBorder="1" applyAlignment="1">
      <alignment horizontal="right" vertical="center" indent="1"/>
    </xf>
    <xf numFmtId="3" fontId="61" fillId="0" borderId="0" xfId="0" applyNumberFormat="1" applyFont="1" applyFill="1" applyBorder="1" applyAlignment="1">
      <alignment horizontal="right" vertical="center" indent="1"/>
    </xf>
    <xf numFmtId="3" fontId="58" fillId="0" borderId="0" xfId="0" applyNumberFormat="1" applyFont="1" applyFill="1" applyBorder="1" applyAlignment="1">
      <alignment horizontal="right" vertical="center" indent="1"/>
    </xf>
    <xf numFmtId="3" fontId="57" fillId="29" borderId="0" xfId="0" applyNumberFormat="1" applyFont="1" applyFill="1" applyBorder="1" applyAlignment="1">
      <alignment horizontal="right" vertical="center" indent="1"/>
    </xf>
    <xf numFmtId="3" fontId="57" fillId="32" borderId="0" xfId="0" applyNumberFormat="1" applyFont="1" applyFill="1" applyBorder="1" applyAlignment="1">
      <alignment horizontal="right" vertical="center" indent="1"/>
    </xf>
    <xf numFmtId="3" fontId="58" fillId="0" borderId="19" xfId="0" applyNumberFormat="1" applyFont="1" applyFill="1" applyBorder="1" applyAlignment="1">
      <alignment horizontal="right" vertical="center" indent="1"/>
    </xf>
    <xf numFmtId="0" fontId="57" fillId="29" borderId="15" xfId="0" applyFont="1" applyFill="1" applyBorder="1" applyAlignment="1">
      <alignment vertical="center"/>
    </xf>
    <xf numFmtId="3" fontId="57" fillId="29" borderId="15" xfId="0" applyNumberFormat="1" applyFont="1" applyFill="1" applyBorder="1" applyAlignment="1">
      <alignment horizontal="right" vertical="center" indent="1"/>
    </xf>
    <xf numFmtId="3" fontId="58" fillId="0" borderId="15" xfId="0" applyNumberFormat="1" applyFont="1" applyFill="1" applyBorder="1" applyAlignment="1">
      <alignment horizontal="right" vertical="center" indent="1"/>
    </xf>
    <xf numFmtId="3" fontId="58" fillId="30" borderId="15" xfId="0" applyNumberFormat="1" applyFont="1" applyFill="1" applyBorder="1" applyAlignment="1">
      <alignment horizontal="right" vertical="center" indent="1"/>
    </xf>
    <xf numFmtId="3" fontId="58" fillId="31" borderId="15" xfId="0" applyNumberFormat="1" applyFont="1" applyFill="1" applyBorder="1" applyAlignment="1">
      <alignment horizontal="right" vertical="center" indent="1"/>
    </xf>
    <xf numFmtId="3" fontId="58" fillId="30" borderId="15" xfId="748" applyNumberFormat="1" applyFont="1" applyFill="1" applyBorder="1" applyAlignment="1">
      <alignment horizontal="right" vertical="center" indent="1"/>
    </xf>
    <xf numFmtId="0" fontId="57" fillId="29" borderId="15" xfId="0" applyFont="1" applyFill="1" applyBorder="1" applyAlignment="1">
      <alignment vertical="center" wrapText="1"/>
    </xf>
    <xf numFmtId="3" fontId="57" fillId="32" borderId="3" xfId="0" applyNumberFormat="1" applyFont="1" applyFill="1" applyBorder="1" applyAlignment="1">
      <alignment vertical="center"/>
    </xf>
    <xf numFmtId="14" fontId="64" fillId="28" borderId="16" xfId="732" applyNumberFormat="1" applyFont="1" applyFill="1" applyBorder="1" applyAlignment="1">
      <alignment horizontal="center" vertical="center"/>
    </xf>
    <xf numFmtId="0" fontId="64" fillId="28" borderId="16" xfId="0" applyFont="1" applyFill="1" applyBorder="1" applyAlignment="1">
      <alignment horizontal="center" vertical="center" wrapText="1"/>
    </xf>
    <xf numFmtId="0" fontId="64" fillId="29" borderId="16" xfId="0" applyFont="1" applyFill="1" applyBorder="1" applyAlignment="1">
      <alignment horizontal="center" vertical="center" wrapText="1"/>
    </xf>
    <xf numFmtId="0" fontId="65" fillId="0" borderId="0" xfId="0" applyFont="1" applyFill="1"/>
    <xf numFmtId="0" fontId="65" fillId="0" borderId="0" xfId="0" applyFont="1"/>
    <xf numFmtId="0" fontId="67" fillId="0" borderId="0" xfId="750" applyFont="1" applyAlignment="1">
      <alignment vertical="center"/>
    </xf>
    <xf numFmtId="0" fontId="68" fillId="0" borderId="0" xfId="750" applyFont="1" applyFill="1" applyAlignment="1">
      <alignment vertical="center"/>
    </xf>
    <xf numFmtId="0" fontId="66" fillId="0" borderId="0" xfId="750" applyFont="1" applyFill="1" applyAlignment="1">
      <alignment horizontal="right" vertical="center"/>
    </xf>
    <xf numFmtId="0" fontId="68" fillId="0" borderId="3" xfId="750" applyFont="1" applyFill="1" applyBorder="1" applyAlignment="1">
      <alignment horizontal="center" vertical="center" wrapText="1"/>
    </xf>
    <xf numFmtId="0" fontId="68" fillId="0" borderId="0" xfId="0" applyFont="1" applyFill="1" applyBorder="1" applyAlignment="1">
      <alignment horizontal="left" vertical="center"/>
    </xf>
    <xf numFmtId="0" fontId="67" fillId="0" borderId="25" xfId="750" applyFont="1" applyBorder="1" applyAlignment="1">
      <alignment vertical="center"/>
    </xf>
    <xf numFmtId="0" fontId="67" fillId="0" borderId="13" xfId="750" applyFont="1" applyBorder="1" applyAlignment="1">
      <alignment vertical="center"/>
    </xf>
    <xf numFmtId="0" fontId="71" fillId="0" borderId="0" xfId="751" applyFont="1" applyFill="1" applyBorder="1" applyAlignment="1">
      <alignment vertical="center" wrapText="1"/>
    </xf>
    <xf numFmtId="0" fontId="70" fillId="0" borderId="0" xfId="751" applyFill="1" applyBorder="1"/>
    <xf numFmtId="0" fontId="66" fillId="0" borderId="0" xfId="751" applyFont="1" applyFill="1" applyBorder="1" applyAlignment="1">
      <alignment vertical="top" wrapText="1"/>
    </xf>
    <xf numFmtId="0" fontId="66" fillId="0" borderId="0" xfId="752" applyFont="1" applyFill="1" applyBorder="1" applyAlignment="1">
      <alignment horizontal="right" vertical="center"/>
    </xf>
    <xf numFmtId="0" fontId="70" fillId="0" borderId="0" xfId="751"/>
    <xf numFmtId="0" fontId="66" fillId="33" borderId="3" xfId="751" applyFont="1" applyFill="1" applyBorder="1" applyAlignment="1">
      <alignment horizontal="center" vertical="top" wrapText="1"/>
    </xf>
    <xf numFmtId="0" fontId="68" fillId="0" borderId="0" xfId="752" applyFont="1" applyFill="1" applyBorder="1" applyAlignment="1">
      <alignment horizontal="left" vertical="center"/>
    </xf>
    <xf numFmtId="172" fontId="70" fillId="0" borderId="0" xfId="751" applyNumberFormat="1"/>
    <xf numFmtId="173" fontId="70" fillId="0" borderId="0" xfId="751" applyNumberFormat="1"/>
    <xf numFmtId="0" fontId="58" fillId="0" borderId="0" xfId="448" applyFont="1" applyFill="1" applyAlignment="1" applyProtection="1">
      <alignment horizontal="left" vertical="center" wrapText="1"/>
    </xf>
    <xf numFmtId="0" fontId="57" fillId="0" borderId="0" xfId="0" applyFont="1" applyFill="1" applyAlignment="1">
      <alignment horizontal="right"/>
    </xf>
    <xf numFmtId="0" fontId="58" fillId="0" borderId="15" xfId="0" applyFont="1" applyFill="1" applyBorder="1" applyAlignment="1">
      <alignment horizontal="left" vertical="center" wrapText="1" indent="2"/>
    </xf>
    <xf numFmtId="0" fontId="58" fillId="0" borderId="15" xfId="0" applyFont="1" applyFill="1" applyBorder="1" applyAlignment="1">
      <alignment horizontal="left" vertical="center" indent="6"/>
    </xf>
    <xf numFmtId="3" fontId="57" fillId="29" borderId="0" xfId="754" applyNumberFormat="1" applyFont="1" applyFill="1" applyBorder="1" applyAlignment="1">
      <alignment horizontal="right" vertical="center" indent="1"/>
    </xf>
    <xf numFmtId="3" fontId="57" fillId="32" borderId="0" xfId="754" applyNumberFormat="1" applyFont="1" applyFill="1" applyBorder="1" applyAlignment="1">
      <alignment horizontal="right" vertical="center" indent="1"/>
    </xf>
    <xf numFmtId="0" fontId="61" fillId="0" borderId="0" xfId="0" applyFont="1"/>
    <xf numFmtId="0" fontId="58" fillId="0" borderId="0" xfId="0" applyFont="1" applyAlignment="1">
      <alignment horizontal="justify" vertical="top" wrapText="1"/>
    </xf>
    <xf numFmtId="0" fontId="57" fillId="29" borderId="15" xfId="0" applyFont="1" applyFill="1" applyBorder="1" applyAlignment="1">
      <alignment horizontal="left" vertical="center"/>
    </xf>
    <xf numFmtId="0" fontId="57" fillId="29" borderId="15" xfId="0" applyFont="1" applyFill="1" applyBorder="1" applyAlignment="1">
      <alignment horizontal="left"/>
    </xf>
    <xf numFmtId="0" fontId="57" fillId="32" borderId="15" xfId="0" applyFont="1" applyFill="1" applyBorder="1" applyAlignment="1">
      <alignment horizontal="left" vertical="center" wrapText="1"/>
    </xf>
    <xf numFmtId="0" fontId="58" fillId="0" borderId="17" xfId="0" applyFont="1" applyFill="1" applyBorder="1" applyAlignment="1">
      <alignment horizontal="left" vertical="center" wrapText="1" indent="1"/>
    </xf>
    <xf numFmtId="0" fontId="58" fillId="0" borderId="0" xfId="0" applyFont="1" applyAlignment="1">
      <alignment vertical="center"/>
    </xf>
    <xf numFmtId="0" fontId="66" fillId="33" borderId="26" xfId="0" applyFont="1" applyFill="1" applyBorder="1" applyAlignment="1">
      <alignment vertical="center"/>
    </xf>
    <xf numFmtId="171" fontId="57" fillId="29" borderId="27" xfId="0" applyNumberFormat="1" applyFont="1" applyFill="1" applyBorder="1" applyAlignment="1">
      <alignment horizontal="right" vertical="center"/>
    </xf>
    <xf numFmtId="171" fontId="57" fillId="33" borderId="28" xfId="0" applyNumberFormat="1" applyFont="1" applyFill="1" applyBorder="1" applyAlignment="1">
      <alignment horizontal="right" vertical="center"/>
    </xf>
    <xf numFmtId="171" fontId="57" fillId="29" borderId="28" xfId="0" applyNumberFormat="1" applyFont="1" applyFill="1" applyBorder="1" applyAlignment="1">
      <alignment horizontal="right" vertical="center"/>
    </xf>
    <xf numFmtId="171" fontId="66" fillId="29" borderId="28" xfId="0" applyNumberFormat="1" applyFont="1" applyFill="1" applyBorder="1" applyAlignment="1">
      <alignment horizontal="right" vertical="center"/>
    </xf>
    <xf numFmtId="171" fontId="66" fillId="0" borderId="28" xfId="0" applyNumberFormat="1" applyFont="1" applyFill="1" applyBorder="1" applyAlignment="1">
      <alignment horizontal="right" vertical="center"/>
    </xf>
    <xf numFmtId="171" fontId="66" fillId="0" borderId="29" xfId="0" applyNumberFormat="1" applyFont="1" applyFill="1" applyBorder="1" applyAlignment="1">
      <alignment horizontal="right" vertical="center"/>
    </xf>
    <xf numFmtId="0" fontId="68" fillId="0" borderId="26" xfId="0" applyFont="1" applyFill="1" applyBorder="1" applyAlignment="1">
      <alignment horizontal="left" vertical="center"/>
    </xf>
    <xf numFmtId="171" fontId="58" fillId="29" borderId="27" xfId="0" applyNumberFormat="1" applyFont="1" applyFill="1" applyBorder="1" applyAlignment="1">
      <alignment horizontal="right" vertical="center"/>
    </xf>
    <xf numFmtId="171" fontId="58" fillId="0" borderId="28" xfId="0" applyNumberFormat="1" applyFont="1" applyFill="1" applyBorder="1" applyAlignment="1">
      <alignment horizontal="right" vertical="center"/>
    </xf>
    <xf numFmtId="171" fontId="58" fillId="29" borderId="28" xfId="0" applyNumberFormat="1" applyFont="1" applyFill="1" applyBorder="1" applyAlignment="1">
      <alignment horizontal="right" vertical="center"/>
    </xf>
    <xf numFmtId="171" fontId="68" fillId="29" borderId="28" xfId="0" applyNumberFormat="1" applyFont="1" applyFill="1" applyBorder="1" applyAlignment="1">
      <alignment horizontal="right" vertical="center"/>
    </xf>
    <xf numFmtId="171" fontId="68" fillId="0" borderId="28" xfId="0" applyNumberFormat="1" applyFont="1" applyFill="1" applyBorder="1" applyAlignment="1">
      <alignment horizontal="right" vertical="center"/>
    </xf>
    <xf numFmtId="171" fontId="68" fillId="0" borderId="29" xfId="0" applyNumberFormat="1" applyFont="1" applyFill="1" applyBorder="1" applyAlignment="1">
      <alignment horizontal="right" vertical="center"/>
    </xf>
    <xf numFmtId="0" fontId="68" fillId="0" borderId="26" xfId="0" applyFont="1" applyFill="1" applyBorder="1" applyAlignment="1">
      <alignment horizontal="left" vertical="center" wrapText="1"/>
    </xf>
    <xf numFmtId="171" fontId="68" fillId="29" borderId="27" xfId="0" applyNumberFormat="1" applyFont="1" applyFill="1" applyBorder="1" applyAlignment="1">
      <alignment horizontal="right" vertical="center"/>
    </xf>
    <xf numFmtId="0" fontId="69" fillId="0" borderId="30" xfId="0" applyFont="1" applyFill="1" applyBorder="1" applyAlignment="1">
      <alignment horizontal="left" vertical="center"/>
    </xf>
    <xf numFmtId="171" fontId="69" fillId="29" borderId="31" xfId="0" applyNumberFormat="1" applyFont="1" applyFill="1" applyBorder="1" applyAlignment="1">
      <alignment horizontal="right" vertical="center"/>
    </xf>
    <xf numFmtId="171" fontId="69" fillId="0" borderId="32" xfId="0" applyNumberFormat="1" applyFont="1" applyFill="1" applyBorder="1" applyAlignment="1">
      <alignment horizontal="right" vertical="center"/>
    </xf>
    <xf numFmtId="171" fontId="69" fillId="29" borderId="32" xfId="0" applyNumberFormat="1" applyFont="1" applyFill="1" applyBorder="1" applyAlignment="1">
      <alignment horizontal="right" vertical="center"/>
    </xf>
    <xf numFmtId="171" fontId="69" fillId="0" borderId="33" xfId="0" applyNumberFormat="1" applyFont="1" applyFill="1" applyBorder="1" applyAlignment="1">
      <alignment horizontal="right" vertical="center"/>
    </xf>
    <xf numFmtId="171" fontId="66" fillId="29" borderId="34" xfId="751" applyNumberFormat="1" applyFont="1" applyFill="1" applyBorder="1" applyAlignment="1">
      <alignment horizontal="right" vertical="center"/>
    </xf>
    <xf numFmtId="171" fontId="66" fillId="33" borderId="35" xfId="751" applyNumberFormat="1" applyFont="1" applyFill="1" applyBorder="1" applyAlignment="1">
      <alignment horizontal="right" vertical="center"/>
    </xf>
    <xf numFmtId="171" fontId="66" fillId="29" borderId="35" xfId="751" applyNumberFormat="1" applyFont="1" applyFill="1" applyBorder="1" applyAlignment="1">
      <alignment horizontal="right" vertical="center"/>
    </xf>
    <xf numFmtId="171" fontId="66" fillId="33" borderId="36" xfId="751" applyNumberFormat="1" applyFont="1" applyFill="1" applyBorder="1" applyAlignment="1">
      <alignment horizontal="right" vertical="center"/>
    </xf>
    <xf numFmtId="171" fontId="68" fillId="29" borderId="27" xfId="753" applyNumberFormat="1" applyFont="1" applyFill="1" applyBorder="1" applyAlignment="1">
      <alignment horizontal="right" vertical="center"/>
    </xf>
    <xf numFmtId="171" fontId="68" fillId="0" borderId="28" xfId="753" applyNumberFormat="1" applyFont="1" applyFill="1" applyBorder="1" applyAlignment="1">
      <alignment horizontal="right" vertical="center"/>
    </xf>
    <xf numFmtId="171" fontId="68" fillId="29" borderId="28" xfId="753" applyNumberFormat="1" applyFont="1" applyFill="1" applyBorder="1" applyAlignment="1">
      <alignment horizontal="right" vertical="center"/>
    </xf>
    <xf numFmtId="171" fontId="68" fillId="0" borderId="29" xfId="753" applyNumberFormat="1" applyFont="1" applyFill="1" applyBorder="1" applyAlignment="1">
      <alignment horizontal="right" vertical="center"/>
    </xf>
    <xf numFmtId="171" fontId="69" fillId="29" borderId="31" xfId="753" applyNumberFormat="1" applyFont="1" applyFill="1" applyBorder="1" applyAlignment="1">
      <alignment horizontal="right" vertical="center"/>
    </xf>
    <xf numFmtId="171" fontId="69" fillId="0" borderId="32" xfId="753" applyNumberFormat="1" applyFont="1" applyFill="1" applyBorder="1" applyAlignment="1">
      <alignment horizontal="right" vertical="center"/>
    </xf>
    <xf numFmtId="171" fontId="69" fillId="29" borderId="32" xfId="753" applyNumberFormat="1" applyFont="1" applyFill="1" applyBorder="1" applyAlignment="1">
      <alignment horizontal="right" vertical="center"/>
    </xf>
    <xf numFmtId="171" fontId="69" fillId="0" borderId="33" xfId="753" applyNumberFormat="1" applyFont="1" applyFill="1" applyBorder="1" applyAlignment="1">
      <alignment horizontal="right" vertical="center"/>
    </xf>
    <xf numFmtId="0" fontId="58" fillId="0" borderId="0" xfId="636" applyFont="1" applyAlignment="1">
      <alignment vertical="center" wrapText="1"/>
    </xf>
    <xf numFmtId="14" fontId="57" fillId="0" borderId="17" xfId="732" applyNumberFormat="1" applyFont="1" applyFill="1" applyBorder="1" applyAlignment="1">
      <alignment horizontal="center"/>
    </xf>
    <xf numFmtId="3" fontId="57" fillId="29" borderId="18" xfId="754" applyNumberFormat="1" applyFont="1" applyFill="1" applyBorder="1" applyAlignment="1">
      <alignment horizontal="right" vertical="center" indent="1"/>
    </xf>
    <xf numFmtId="0" fontId="58" fillId="0" borderId="0" xfId="0" applyFont="1" applyAlignment="1">
      <alignment horizontal="left"/>
    </xf>
    <xf numFmtId="0" fontId="58" fillId="0" borderId="0" xfId="0" applyFont="1" applyFill="1" applyAlignment="1">
      <alignment horizontal="left"/>
    </xf>
    <xf numFmtId="0" fontId="57" fillId="0" borderId="0" xfId="0" applyFont="1" applyFill="1" applyAlignment="1">
      <alignment horizontal="left"/>
    </xf>
    <xf numFmtId="3" fontId="57" fillId="32" borderId="3" xfId="0" applyNumberFormat="1" applyFont="1" applyFill="1" applyBorder="1" applyAlignment="1">
      <alignment horizontal="right" vertical="center" indent="1"/>
    </xf>
    <xf numFmtId="0" fontId="57" fillId="0" borderId="0" xfId="0" applyFont="1" applyAlignment="1">
      <alignment vertical="center"/>
    </xf>
    <xf numFmtId="0" fontId="70" fillId="0" borderId="0" xfId="751" applyAlignment="1">
      <alignment vertical="center"/>
    </xf>
    <xf numFmtId="0" fontId="70" fillId="0" borderId="0" xfId="751" applyFill="1" applyAlignment="1">
      <alignment vertical="center"/>
    </xf>
    <xf numFmtId="0" fontId="58" fillId="0" borderId="0" xfId="636" applyFont="1" applyAlignment="1">
      <alignment horizontal="left" wrapText="1"/>
    </xf>
    <xf numFmtId="0" fontId="58" fillId="0" borderId="0" xfId="636" applyFont="1" applyAlignment="1">
      <alignment horizontal="left" vertical="center" wrapText="1"/>
    </xf>
    <xf numFmtId="0" fontId="72" fillId="0" borderId="0" xfId="750" applyFont="1" applyFill="1" applyAlignment="1">
      <alignment horizontal="left" vertical="center"/>
    </xf>
    <xf numFmtId="0" fontId="57" fillId="0" borderId="0" xfId="0" applyFont="1" applyAlignment="1">
      <alignment horizontal="center"/>
    </xf>
    <xf numFmtId="0" fontId="72" fillId="0" borderId="0" xfId="750" applyFont="1" applyFill="1" applyAlignment="1">
      <alignment horizontal="center" vertical="center"/>
    </xf>
    <xf numFmtId="0" fontId="58" fillId="0" borderId="0" xfId="635" applyFont="1" applyAlignment="1">
      <alignment horizontal="left" vertical="center" wrapText="1"/>
    </xf>
    <xf numFmtId="0" fontId="76" fillId="0" borderId="0" xfId="751" applyFont="1" applyFill="1" applyBorder="1" applyAlignment="1">
      <alignment horizontal="center" vertical="top" wrapText="1"/>
    </xf>
    <xf numFmtId="0" fontId="57" fillId="0" borderId="0" xfId="750" applyFont="1" applyFill="1" applyAlignment="1">
      <alignment horizontal="center" vertical="center"/>
    </xf>
    <xf numFmtId="0" fontId="57" fillId="0" borderId="16" xfId="750" applyFont="1" applyFill="1" applyBorder="1" applyAlignment="1">
      <alignment horizontal="center" vertical="center" wrapText="1"/>
    </xf>
    <xf numFmtId="0" fontId="57" fillId="0" borderId="15" xfId="750" applyFont="1" applyFill="1" applyBorder="1" applyAlignment="1">
      <alignment horizontal="center" vertical="center" wrapText="1"/>
    </xf>
    <xf numFmtId="0" fontId="57" fillId="0" borderId="17" xfId="750" applyFont="1" applyFill="1" applyBorder="1" applyAlignment="1">
      <alignment horizontal="center" vertical="center" wrapText="1"/>
    </xf>
    <xf numFmtId="0" fontId="66" fillId="0" borderId="22" xfId="750" applyFont="1" applyFill="1" applyBorder="1" applyAlignment="1">
      <alignment horizontal="center" vertical="center" wrapText="1"/>
    </xf>
    <xf numFmtId="0" fontId="66" fillId="0" borderId="18" xfId="750" applyFont="1" applyFill="1" applyBorder="1" applyAlignment="1">
      <alignment horizontal="center" vertical="center" wrapText="1"/>
    </xf>
    <xf numFmtId="0" fontId="66" fillId="0" borderId="20" xfId="750" applyFont="1" applyFill="1" applyBorder="1" applyAlignment="1">
      <alignment horizontal="center" vertical="center" wrapText="1"/>
    </xf>
    <xf numFmtId="0" fontId="66" fillId="0" borderId="14" xfId="750" applyFont="1" applyFill="1" applyBorder="1" applyAlignment="1">
      <alignment horizontal="center" vertical="center" wrapText="1"/>
    </xf>
    <xf numFmtId="0" fontId="66" fillId="0" borderId="0" xfId="750" applyFont="1" applyFill="1" applyBorder="1" applyAlignment="1">
      <alignment horizontal="center" vertical="center" wrapText="1"/>
    </xf>
    <xf numFmtId="0" fontId="66" fillId="0" borderId="23" xfId="750" applyFont="1" applyFill="1" applyBorder="1" applyAlignment="1">
      <alignment horizontal="center" vertical="center" wrapText="1"/>
    </xf>
    <xf numFmtId="0" fontId="66" fillId="0" borderId="24" xfId="750" applyFont="1" applyFill="1" applyBorder="1" applyAlignment="1">
      <alignment horizontal="center" vertical="center" wrapText="1"/>
    </xf>
    <xf numFmtId="0" fontId="66" fillId="0" borderId="19" xfId="750" applyFont="1" applyFill="1" applyBorder="1" applyAlignment="1">
      <alignment horizontal="center" vertical="center" wrapText="1"/>
    </xf>
    <xf numFmtId="0" fontId="66" fillId="0" borderId="21" xfId="750" applyFont="1" applyFill="1" applyBorder="1" applyAlignment="1">
      <alignment horizontal="center" vertical="center" wrapText="1"/>
    </xf>
    <xf numFmtId="0" fontId="72" fillId="0" borderId="3" xfId="750" applyFont="1" applyFill="1" applyBorder="1" applyAlignment="1">
      <alignment horizontal="center" vertical="center" wrapText="1"/>
    </xf>
    <xf numFmtId="0" fontId="67" fillId="0" borderId="3" xfId="750" applyFont="1" applyBorder="1" applyAlignment="1">
      <alignment horizontal="center" vertical="center"/>
    </xf>
    <xf numFmtId="0" fontId="67" fillId="0" borderId="12" xfId="750" applyFont="1" applyBorder="1" applyAlignment="1">
      <alignment horizontal="center" vertical="center"/>
    </xf>
    <xf numFmtId="0" fontId="67" fillId="0" borderId="25" xfId="750" applyFont="1" applyBorder="1" applyAlignment="1">
      <alignment horizontal="center" vertical="center"/>
    </xf>
    <xf numFmtId="0" fontId="66" fillId="0" borderId="0" xfId="751" applyFont="1" applyFill="1" applyBorder="1" applyAlignment="1">
      <alignment horizontal="center" vertical="top" wrapText="1"/>
    </xf>
    <xf numFmtId="0" fontId="57" fillId="0" borderId="0" xfId="751" applyFont="1" applyFill="1" applyBorder="1" applyAlignment="1">
      <alignment horizontal="center" vertical="top" wrapText="1"/>
    </xf>
    <xf numFmtId="0" fontId="71" fillId="33" borderId="16" xfId="751" applyFont="1" applyFill="1" applyBorder="1" applyAlignment="1">
      <alignment horizontal="center" vertical="center" wrapText="1"/>
    </xf>
    <xf numFmtId="0" fontId="71" fillId="33" borderId="15" xfId="751" applyFont="1" applyFill="1" applyBorder="1" applyAlignment="1">
      <alignment horizontal="center" vertical="center" wrapText="1"/>
    </xf>
    <xf numFmtId="0" fontId="71" fillId="33" borderId="17" xfId="751" applyFont="1" applyFill="1" applyBorder="1" applyAlignment="1">
      <alignment horizontal="center" vertical="center" wrapText="1"/>
    </xf>
    <xf numFmtId="0" fontId="72" fillId="0" borderId="22" xfId="752" applyFont="1" applyFill="1" applyBorder="1" applyAlignment="1">
      <alignment horizontal="center" vertical="center" wrapText="1"/>
    </xf>
    <xf numFmtId="0" fontId="72" fillId="0" borderId="18" xfId="752" applyFont="1" applyFill="1" applyBorder="1" applyAlignment="1">
      <alignment horizontal="center" vertical="center" wrapText="1"/>
    </xf>
    <xf numFmtId="0" fontId="72" fillId="0" borderId="20" xfId="752" applyFont="1" applyFill="1" applyBorder="1" applyAlignment="1">
      <alignment horizontal="center" vertical="center" wrapText="1"/>
    </xf>
    <xf numFmtId="0" fontId="72" fillId="0" borderId="24" xfId="752" applyFont="1" applyFill="1" applyBorder="1" applyAlignment="1">
      <alignment horizontal="center" vertical="center" wrapText="1"/>
    </xf>
    <xf numFmtId="0" fontId="72" fillId="0" borderId="19" xfId="752" applyFont="1" applyFill="1" applyBorder="1" applyAlignment="1">
      <alignment horizontal="center" vertical="center" wrapText="1"/>
    </xf>
    <xf numFmtId="0" fontId="72" fillId="0" borderId="21" xfId="752" applyFont="1" applyFill="1" applyBorder="1" applyAlignment="1">
      <alignment horizontal="center" vertical="center" wrapText="1"/>
    </xf>
    <xf numFmtId="0" fontId="66" fillId="33" borderId="3" xfId="751" applyFont="1" applyFill="1" applyBorder="1" applyAlignment="1">
      <alignment horizontal="center" vertical="top" wrapText="1"/>
    </xf>
    <xf numFmtId="0" fontId="66" fillId="33" borderId="3" xfId="751" applyFont="1" applyFill="1" applyBorder="1" applyAlignment="1">
      <alignment horizontal="center" vertical="center" wrapText="1"/>
    </xf>
  </cellXfs>
  <cellStyles count="755">
    <cellStyle name="20% - Accent1" xfId="1"/>
    <cellStyle name="20% - Accent2" xfId="2"/>
    <cellStyle name="20% - Accent3" xfId="3"/>
    <cellStyle name="20% - Accent4" xfId="4"/>
    <cellStyle name="20% - Accent5" xfId="5"/>
    <cellStyle name="20% - Accent6" xfId="6"/>
    <cellStyle name="20% - Акцент1 10" xfId="7"/>
    <cellStyle name="20% - Акцент1 11" xfId="8"/>
    <cellStyle name="20% - Акцент1 12" xfId="9"/>
    <cellStyle name="20% - Акцент1 13" xfId="10"/>
    <cellStyle name="20% - Акцент1 2" xfId="11"/>
    <cellStyle name="20% - Акцент1 2 2" xfId="12"/>
    <cellStyle name="20% - Акцент1 2 3" xfId="13"/>
    <cellStyle name="20% - Акцент1 2_Borg_01_11_2012" xfId="14"/>
    <cellStyle name="20% - Акцент1 3" xfId="15"/>
    <cellStyle name="20% - Акцент1 4" xfId="16"/>
    <cellStyle name="20% - Акцент1 5" xfId="17"/>
    <cellStyle name="20% - Акцент1 6" xfId="18"/>
    <cellStyle name="20% - Акцент1 7" xfId="19"/>
    <cellStyle name="20% - Акцент1 8" xfId="20"/>
    <cellStyle name="20% - Акцент1 9" xfId="21"/>
    <cellStyle name="20% - Акцент2 10" xfId="22"/>
    <cellStyle name="20% - Акцент2 11" xfId="23"/>
    <cellStyle name="20% - Акцент2 12" xfId="24"/>
    <cellStyle name="20% - Акцент2 13" xfId="25"/>
    <cellStyle name="20% - Акцент2 2" xfId="26"/>
    <cellStyle name="20% - Акцент2 2 2" xfId="27"/>
    <cellStyle name="20% - Акцент2 2 3" xfId="28"/>
    <cellStyle name="20% - Акцент2 2_Borg_01_11_2012" xfId="29"/>
    <cellStyle name="20% - Акцент2 3" xfId="30"/>
    <cellStyle name="20% - Акцент2 4" xfId="31"/>
    <cellStyle name="20% - Акцент2 5" xfId="32"/>
    <cellStyle name="20% - Акцент2 6" xfId="33"/>
    <cellStyle name="20% - Акцент2 7" xfId="34"/>
    <cellStyle name="20% - Акцент2 8" xfId="35"/>
    <cellStyle name="20% - Акцент2 9" xfId="36"/>
    <cellStyle name="20% - Акцент3 10" xfId="37"/>
    <cellStyle name="20% - Акцент3 11" xfId="38"/>
    <cellStyle name="20% - Акцент3 12" xfId="39"/>
    <cellStyle name="20% - Акцент3 13" xfId="40"/>
    <cellStyle name="20% - Акцент3 2" xfId="41"/>
    <cellStyle name="20% - Акцент3 2 2" xfId="42"/>
    <cellStyle name="20% - Акцент3 2 3" xfId="43"/>
    <cellStyle name="20% - Акцент3 2_Borg_01_11_2012" xfId="44"/>
    <cellStyle name="20% - Акцент3 3" xfId="45"/>
    <cellStyle name="20% - Акцент3 4" xfId="46"/>
    <cellStyle name="20% - Акцент3 5" xfId="47"/>
    <cellStyle name="20% - Акцент3 6" xfId="48"/>
    <cellStyle name="20% - Акцент3 7" xfId="49"/>
    <cellStyle name="20% - Акцент3 8" xfId="50"/>
    <cellStyle name="20% - Акцент3 9" xfId="51"/>
    <cellStyle name="20% - Акцент4 10" xfId="52"/>
    <cellStyle name="20% - Акцент4 11" xfId="53"/>
    <cellStyle name="20% - Акцент4 12" xfId="54"/>
    <cellStyle name="20% - Акцент4 13" xfId="55"/>
    <cellStyle name="20% - Акцент4 2" xfId="56"/>
    <cellStyle name="20% - Акцент4 2 2" xfId="57"/>
    <cellStyle name="20% - Акцент4 2 3" xfId="58"/>
    <cellStyle name="20% - Акцент4 2_Borg_01_11_2012" xfId="59"/>
    <cellStyle name="20% - Акцент4 3" xfId="60"/>
    <cellStyle name="20% - Акцент4 4" xfId="61"/>
    <cellStyle name="20% - Акцент4 5" xfId="62"/>
    <cellStyle name="20% - Акцент4 6" xfId="63"/>
    <cellStyle name="20% - Акцент4 7" xfId="64"/>
    <cellStyle name="20% - Акцент4 8" xfId="65"/>
    <cellStyle name="20% - Акцент4 9" xfId="66"/>
    <cellStyle name="20% - Акцент5 10" xfId="67"/>
    <cellStyle name="20% - Акцент5 11" xfId="68"/>
    <cellStyle name="20% - Акцент5 12" xfId="69"/>
    <cellStyle name="20% - Акцент5 2" xfId="70"/>
    <cellStyle name="20% - Акцент5 2 2" xfId="71"/>
    <cellStyle name="20% - Акцент5 2 3" xfId="72"/>
    <cellStyle name="20% - Акцент5 2_Borg_01_11_2012" xfId="73"/>
    <cellStyle name="20% - Акцент5 3" xfId="74"/>
    <cellStyle name="20% - Акцент5 4" xfId="75"/>
    <cellStyle name="20% - Акцент5 5" xfId="76"/>
    <cellStyle name="20% - Акцент5 6" xfId="77"/>
    <cellStyle name="20% - Акцент5 7" xfId="78"/>
    <cellStyle name="20% - Акцент5 8" xfId="79"/>
    <cellStyle name="20% - Акцент5 9" xfId="80"/>
    <cellStyle name="20% - Акцент6 10" xfId="81"/>
    <cellStyle name="20% - Акцент6 11" xfId="82"/>
    <cellStyle name="20% - Акцент6 12" xfId="83"/>
    <cellStyle name="20% - Акцент6 2" xfId="84"/>
    <cellStyle name="20% - Акцент6 2 2" xfId="85"/>
    <cellStyle name="20% - Акцент6 2 3" xfId="86"/>
    <cellStyle name="20% - Акцент6 2_Borg_01_11_2012" xfId="87"/>
    <cellStyle name="20% - Акцент6 3" xfId="88"/>
    <cellStyle name="20% - Акцент6 4" xfId="89"/>
    <cellStyle name="20% - Акцент6 5" xfId="90"/>
    <cellStyle name="20% - Акцент6 6" xfId="91"/>
    <cellStyle name="20% - Акцент6 7" xfId="92"/>
    <cellStyle name="20% - Акцент6 8" xfId="93"/>
    <cellStyle name="20% - Акцент6 9" xfId="94"/>
    <cellStyle name="40% - Accent1" xfId="95"/>
    <cellStyle name="40% - Accent2" xfId="96"/>
    <cellStyle name="40% - Accent3" xfId="97"/>
    <cellStyle name="40% - Accent4" xfId="98"/>
    <cellStyle name="40% - Accent5" xfId="99"/>
    <cellStyle name="40% - Accent6" xfId="100"/>
    <cellStyle name="40% - Акцент1 10" xfId="101"/>
    <cellStyle name="40% - Акцент1 11" xfId="102"/>
    <cellStyle name="40% - Акцент1 12" xfId="103"/>
    <cellStyle name="40% - Акцент1 13" xfId="104"/>
    <cellStyle name="40% - Акцент1 2" xfId="105"/>
    <cellStyle name="40% - Акцент1 2 2" xfId="106"/>
    <cellStyle name="40% - Акцент1 2 3" xfId="107"/>
    <cellStyle name="40% - Акцент1 2_Borg_01_11_2012" xfId="108"/>
    <cellStyle name="40% - Акцент1 3" xfId="109"/>
    <cellStyle name="40% - Акцент1 4" xfId="110"/>
    <cellStyle name="40% - Акцент1 5" xfId="111"/>
    <cellStyle name="40% - Акцент1 6" xfId="112"/>
    <cellStyle name="40% - Акцент1 7" xfId="113"/>
    <cellStyle name="40% - Акцент1 8" xfId="114"/>
    <cellStyle name="40% - Акцент1 9" xfId="115"/>
    <cellStyle name="40% - Акцент2 10" xfId="116"/>
    <cellStyle name="40% - Акцент2 11" xfId="117"/>
    <cellStyle name="40% - Акцент2 12" xfId="118"/>
    <cellStyle name="40% - Акцент2 2" xfId="119"/>
    <cellStyle name="40% - Акцент2 2 2" xfId="120"/>
    <cellStyle name="40% - Акцент2 2 3" xfId="121"/>
    <cellStyle name="40% - Акцент2 2_Borg_01_11_2012" xfId="122"/>
    <cellStyle name="40% - Акцент2 3" xfId="123"/>
    <cellStyle name="40% - Акцент2 4" xfId="124"/>
    <cellStyle name="40% - Акцент2 5" xfId="125"/>
    <cellStyle name="40% - Акцент2 6" xfId="126"/>
    <cellStyle name="40% - Акцент2 7" xfId="127"/>
    <cellStyle name="40% - Акцент2 8" xfId="128"/>
    <cellStyle name="40% - Акцент2 9" xfId="129"/>
    <cellStyle name="40% - Акцент3 10" xfId="130"/>
    <cellStyle name="40% - Акцент3 11" xfId="131"/>
    <cellStyle name="40% - Акцент3 12" xfId="132"/>
    <cellStyle name="40% - Акцент3 13" xfId="133"/>
    <cellStyle name="40% - Акцент3 2" xfId="134"/>
    <cellStyle name="40% - Акцент3 2 2" xfId="135"/>
    <cellStyle name="40% - Акцент3 2 3" xfId="136"/>
    <cellStyle name="40% - Акцент3 2_Borg_01_11_2012" xfId="137"/>
    <cellStyle name="40% - Акцент3 3" xfId="138"/>
    <cellStyle name="40% - Акцент3 4" xfId="139"/>
    <cellStyle name="40% - Акцент3 5" xfId="140"/>
    <cellStyle name="40% - Акцент3 6" xfId="141"/>
    <cellStyle name="40% - Акцент3 7" xfId="142"/>
    <cellStyle name="40% - Акцент3 8" xfId="143"/>
    <cellStyle name="40% - Акцент3 9" xfId="144"/>
    <cellStyle name="40% - Акцент4 10" xfId="145"/>
    <cellStyle name="40% - Акцент4 11" xfId="146"/>
    <cellStyle name="40% - Акцент4 12" xfId="147"/>
    <cellStyle name="40% - Акцент4 13" xfId="148"/>
    <cellStyle name="40% - Акцент4 2" xfId="149"/>
    <cellStyle name="40% - Акцент4 2 2" xfId="150"/>
    <cellStyle name="40% - Акцент4 2 3" xfId="151"/>
    <cellStyle name="40% - Акцент4 2_Borg_01_11_2012" xfId="152"/>
    <cellStyle name="40% - Акцент4 3" xfId="153"/>
    <cellStyle name="40% - Акцент4 4" xfId="154"/>
    <cellStyle name="40% - Акцент4 5" xfId="155"/>
    <cellStyle name="40% - Акцент4 6" xfId="156"/>
    <cellStyle name="40% - Акцент4 7" xfId="157"/>
    <cellStyle name="40% - Акцент4 8" xfId="158"/>
    <cellStyle name="40% - Акцент4 9" xfId="159"/>
    <cellStyle name="40% - Акцент5 10" xfId="160"/>
    <cellStyle name="40% - Акцент5 11" xfId="161"/>
    <cellStyle name="40% - Акцент5 12" xfId="162"/>
    <cellStyle name="40% - Акцент5 2" xfId="163"/>
    <cellStyle name="40% - Акцент5 2 2" xfId="164"/>
    <cellStyle name="40% - Акцент5 2 3" xfId="165"/>
    <cellStyle name="40% - Акцент5 2_Borg_01_11_2012" xfId="166"/>
    <cellStyle name="40% - Акцент5 3" xfId="167"/>
    <cellStyle name="40% - Акцент5 4" xfId="168"/>
    <cellStyle name="40% - Акцент5 5" xfId="169"/>
    <cellStyle name="40% - Акцент5 6" xfId="170"/>
    <cellStyle name="40% - Акцент5 7" xfId="171"/>
    <cellStyle name="40% - Акцент5 8" xfId="172"/>
    <cellStyle name="40% - Акцент5 9" xfId="173"/>
    <cellStyle name="40% - Акцент6 10" xfId="174"/>
    <cellStyle name="40% - Акцент6 11" xfId="175"/>
    <cellStyle name="40% - Акцент6 12" xfId="176"/>
    <cellStyle name="40% - Акцент6 13" xfId="177"/>
    <cellStyle name="40% - Акцент6 2" xfId="178"/>
    <cellStyle name="40% - Акцент6 2 2" xfId="179"/>
    <cellStyle name="40% - Акцент6 2 3" xfId="180"/>
    <cellStyle name="40% - Акцент6 2_Borg_01_11_2012" xfId="181"/>
    <cellStyle name="40% - Акцент6 3" xfId="182"/>
    <cellStyle name="40% - Акцент6 4" xfId="183"/>
    <cellStyle name="40% - Акцент6 5" xfId="184"/>
    <cellStyle name="40% - Акцент6 6" xfId="185"/>
    <cellStyle name="40% - Акцент6 7" xfId="186"/>
    <cellStyle name="40% - Акцент6 8" xfId="187"/>
    <cellStyle name="40% - Акцент6 9" xfId="188"/>
    <cellStyle name="60% - Accent1" xfId="189"/>
    <cellStyle name="60% - Accent2" xfId="190"/>
    <cellStyle name="60% - Accent3" xfId="191"/>
    <cellStyle name="60% - Accent4" xfId="192"/>
    <cellStyle name="60% - Accent5" xfId="193"/>
    <cellStyle name="60% - Accent6" xfId="194"/>
    <cellStyle name="60% - Акцент1 10" xfId="195"/>
    <cellStyle name="60% - Акцент1 11" xfId="196"/>
    <cellStyle name="60% - Акцент1 12" xfId="197"/>
    <cellStyle name="60% - Акцент1 13" xfId="198"/>
    <cellStyle name="60% - Акцент1 2" xfId="199"/>
    <cellStyle name="60% - Акцент1 2 2" xfId="200"/>
    <cellStyle name="60% - Акцент1 2 3" xfId="201"/>
    <cellStyle name="60% - Акцент1 3" xfId="202"/>
    <cellStyle name="60% - Акцент1 4" xfId="203"/>
    <cellStyle name="60% - Акцент1 5" xfId="204"/>
    <cellStyle name="60% - Акцент1 6" xfId="205"/>
    <cellStyle name="60% - Акцент1 7" xfId="206"/>
    <cellStyle name="60% - Акцент1 8" xfId="207"/>
    <cellStyle name="60% - Акцент1 9" xfId="208"/>
    <cellStyle name="60% - Акцент2 10" xfId="209"/>
    <cellStyle name="60% - Акцент2 11" xfId="210"/>
    <cellStyle name="60% - Акцент2 12" xfId="211"/>
    <cellStyle name="60% - Акцент2 2" xfId="212"/>
    <cellStyle name="60% - Акцент2 2 2" xfId="213"/>
    <cellStyle name="60% - Акцент2 2 3" xfId="214"/>
    <cellStyle name="60% - Акцент2 3" xfId="215"/>
    <cellStyle name="60% - Акцент2 4" xfId="216"/>
    <cellStyle name="60% - Акцент2 5" xfId="217"/>
    <cellStyle name="60% - Акцент2 6" xfId="218"/>
    <cellStyle name="60% - Акцент2 7" xfId="219"/>
    <cellStyle name="60% - Акцент2 8" xfId="220"/>
    <cellStyle name="60% - Акцент2 9" xfId="221"/>
    <cellStyle name="60% - Акцент3 10" xfId="222"/>
    <cellStyle name="60% - Акцент3 11" xfId="223"/>
    <cellStyle name="60% - Акцент3 12" xfId="224"/>
    <cellStyle name="60% - Акцент3 13" xfId="225"/>
    <cellStyle name="60% - Акцент3 2" xfId="226"/>
    <cellStyle name="60% - Акцент3 2 2" xfId="227"/>
    <cellStyle name="60% - Акцент3 2 3" xfId="228"/>
    <cellStyle name="60% - Акцент3 3" xfId="229"/>
    <cellStyle name="60% - Акцент3 4" xfId="230"/>
    <cellStyle name="60% - Акцент3 5" xfId="231"/>
    <cellStyle name="60% - Акцент3 6" xfId="232"/>
    <cellStyle name="60% - Акцент3 7" xfId="233"/>
    <cellStyle name="60% - Акцент3 8" xfId="234"/>
    <cellStyle name="60% - Акцент3 9" xfId="235"/>
    <cellStyle name="60% - Акцент4 10" xfId="236"/>
    <cellStyle name="60% - Акцент4 11" xfId="237"/>
    <cellStyle name="60% - Акцент4 12" xfId="238"/>
    <cellStyle name="60% - Акцент4 13" xfId="239"/>
    <cellStyle name="60% - Акцент4 2" xfId="240"/>
    <cellStyle name="60% - Акцент4 2 2" xfId="241"/>
    <cellStyle name="60% - Акцент4 2 3" xfId="242"/>
    <cellStyle name="60% - Акцент4 3" xfId="243"/>
    <cellStyle name="60% - Акцент4 4" xfId="244"/>
    <cellStyle name="60% - Акцент4 5" xfId="245"/>
    <cellStyle name="60% - Акцент4 6" xfId="246"/>
    <cellStyle name="60% - Акцент4 7" xfId="247"/>
    <cellStyle name="60% - Акцент4 8" xfId="248"/>
    <cellStyle name="60% - Акцент4 9" xfId="249"/>
    <cellStyle name="60% - Акцент5 10" xfId="250"/>
    <cellStyle name="60% - Акцент5 11" xfId="251"/>
    <cellStyle name="60% - Акцент5 12" xfId="252"/>
    <cellStyle name="60% - Акцент5 2" xfId="253"/>
    <cellStyle name="60% - Акцент5 2 2" xfId="254"/>
    <cellStyle name="60% - Акцент5 2 3" xfId="255"/>
    <cellStyle name="60% - Акцент5 3" xfId="256"/>
    <cellStyle name="60% - Акцент5 4" xfId="257"/>
    <cellStyle name="60% - Акцент5 5" xfId="258"/>
    <cellStyle name="60% - Акцент5 6" xfId="259"/>
    <cellStyle name="60% - Акцент5 7" xfId="260"/>
    <cellStyle name="60% - Акцент5 8" xfId="261"/>
    <cellStyle name="60% - Акцент5 9" xfId="262"/>
    <cellStyle name="60% - Акцент6 10" xfId="263"/>
    <cellStyle name="60% - Акцент6 11" xfId="264"/>
    <cellStyle name="60% - Акцент6 12" xfId="265"/>
    <cellStyle name="60% - Акцент6 13" xfId="266"/>
    <cellStyle name="60% - Акцент6 2" xfId="267"/>
    <cellStyle name="60% - Акцент6 2 2" xfId="268"/>
    <cellStyle name="60% - Акцент6 2 3" xfId="269"/>
    <cellStyle name="60% - Акцент6 3" xfId="270"/>
    <cellStyle name="60% - Акцент6 4" xfId="271"/>
    <cellStyle name="60% - Акцент6 5" xfId="272"/>
    <cellStyle name="60% - Акцент6 6" xfId="273"/>
    <cellStyle name="60% - Акцент6 7" xfId="274"/>
    <cellStyle name="60% - Акцент6 8" xfId="275"/>
    <cellStyle name="60% - Акцент6 9" xfId="276"/>
    <cellStyle name="Accent1" xfId="277"/>
    <cellStyle name="Accent2" xfId="278"/>
    <cellStyle name="Accent3" xfId="279"/>
    <cellStyle name="Accent4" xfId="280"/>
    <cellStyle name="Accent5" xfId="281"/>
    <cellStyle name="Accent6" xfId="282"/>
    <cellStyle name="Aeia?nnueea" xfId="283"/>
    <cellStyle name="Ãèïåðññûëêà" xfId="284"/>
    <cellStyle name="Bad" xfId="285"/>
    <cellStyle name="Calculation" xfId="286"/>
    <cellStyle name="Check Cell" xfId="287"/>
    <cellStyle name="clsAltData" xfId="288"/>
    <cellStyle name="clsColumnHeader" xfId="289"/>
    <cellStyle name="clsData" xfId="290"/>
    <cellStyle name="clsDefault" xfId="291"/>
    <cellStyle name="clsReportFooter" xfId="292"/>
    <cellStyle name="clsReportHeader" xfId="293"/>
    <cellStyle name="clsRowHeader" xfId="294"/>
    <cellStyle name="Comma [0]䧟Лист3" xfId="295"/>
    <cellStyle name="Date" xfId="296"/>
    <cellStyle name="Explanatory Text" xfId="297"/>
    <cellStyle name="Fixed" xfId="298"/>
    <cellStyle name="Good" xfId="299"/>
    <cellStyle name="Heading 1" xfId="300"/>
    <cellStyle name="Heading 2" xfId="301"/>
    <cellStyle name="Heading 3" xfId="302"/>
    <cellStyle name="Heading 4" xfId="303"/>
    <cellStyle name="Heading1" xfId="304"/>
    <cellStyle name="Heading2" xfId="305"/>
    <cellStyle name="Iau?iue_Eeno1" xfId="306"/>
    <cellStyle name="Îáû÷íûé_Tranche" xfId="307"/>
    <cellStyle name="Input" xfId="308"/>
    <cellStyle name="Ioe?uaaaoayny aeia?nnueea" xfId="309"/>
    <cellStyle name="Îòêðûâàâøàÿñÿ ãèïåðññûëêà" xfId="310"/>
    <cellStyle name="Linked Cell" xfId="311"/>
    <cellStyle name="Neutral" xfId="312"/>
    <cellStyle name="Normal 2" xfId="313"/>
    <cellStyle name="Normal 2 2" xfId="749"/>
    <cellStyle name="Note" xfId="314"/>
    <cellStyle name="Ôèíàíñîâûé_Tranche" xfId="315"/>
    <cellStyle name="Output" xfId="316"/>
    <cellStyle name="S0" xfId="317"/>
    <cellStyle name="S1" xfId="318"/>
    <cellStyle name="S2" xfId="319"/>
    <cellStyle name="S4" xfId="320"/>
    <cellStyle name="S5" xfId="321"/>
    <cellStyle name="S6" xfId="322"/>
    <cellStyle name="Style 1" xfId="323"/>
    <cellStyle name="Title" xfId="324"/>
    <cellStyle name="Total" xfId="325"/>
    <cellStyle name="Warning Text" xfId="326"/>
    <cellStyle name="Акцент1 10" xfId="327"/>
    <cellStyle name="Акцент1 11" xfId="328"/>
    <cellStyle name="Акцент1 12" xfId="329"/>
    <cellStyle name="Акцент1 13" xfId="330"/>
    <cellStyle name="Акцент1 2" xfId="331"/>
    <cellStyle name="Акцент1 2 2" xfId="332"/>
    <cellStyle name="Акцент1 2 3" xfId="333"/>
    <cellStyle name="Акцент1 3" xfId="334"/>
    <cellStyle name="Акцент1 4" xfId="335"/>
    <cellStyle name="Акцент1 5" xfId="336"/>
    <cellStyle name="Акцент1 6" xfId="337"/>
    <cellStyle name="Акцент1 7" xfId="338"/>
    <cellStyle name="Акцент1 8" xfId="339"/>
    <cellStyle name="Акцент1 9" xfId="340"/>
    <cellStyle name="Акцент2 10" xfId="341"/>
    <cellStyle name="Акцент2 11" xfId="342"/>
    <cellStyle name="Акцент2 12" xfId="343"/>
    <cellStyle name="Акцент2 2" xfId="344"/>
    <cellStyle name="Акцент2 2 2" xfId="345"/>
    <cellStyle name="Акцент2 2 3" xfId="346"/>
    <cellStyle name="Акцент2 3" xfId="347"/>
    <cellStyle name="Акцент2 4" xfId="348"/>
    <cellStyle name="Акцент2 5" xfId="349"/>
    <cellStyle name="Акцент2 6" xfId="350"/>
    <cellStyle name="Акцент2 7" xfId="351"/>
    <cellStyle name="Акцент2 8" xfId="352"/>
    <cellStyle name="Акцент2 9" xfId="353"/>
    <cellStyle name="Акцент3 10" xfId="354"/>
    <cellStyle name="Акцент3 11" xfId="355"/>
    <cellStyle name="Акцент3 12" xfId="356"/>
    <cellStyle name="Акцент3 2" xfId="357"/>
    <cellStyle name="Акцент3 2 2" xfId="358"/>
    <cellStyle name="Акцент3 2 3" xfId="359"/>
    <cellStyle name="Акцент3 3" xfId="360"/>
    <cellStyle name="Акцент3 4" xfId="361"/>
    <cellStyle name="Акцент3 5" xfId="362"/>
    <cellStyle name="Акцент3 6" xfId="363"/>
    <cellStyle name="Акцент3 7" xfId="364"/>
    <cellStyle name="Акцент3 8" xfId="365"/>
    <cellStyle name="Акцент3 9" xfId="366"/>
    <cellStyle name="Акцент4 10" xfId="367"/>
    <cellStyle name="Акцент4 11" xfId="368"/>
    <cellStyle name="Акцент4 12" xfId="369"/>
    <cellStyle name="Акцент4 13" xfId="370"/>
    <cellStyle name="Акцент4 2" xfId="371"/>
    <cellStyle name="Акцент4 2 2" xfId="372"/>
    <cellStyle name="Акцент4 2 3" xfId="373"/>
    <cellStyle name="Акцент4 3" xfId="374"/>
    <cellStyle name="Акцент4 4" xfId="375"/>
    <cellStyle name="Акцент4 5" xfId="376"/>
    <cellStyle name="Акцент4 6" xfId="377"/>
    <cellStyle name="Акцент4 7" xfId="378"/>
    <cellStyle name="Акцент4 8" xfId="379"/>
    <cellStyle name="Акцент4 9" xfId="380"/>
    <cellStyle name="Акцент5 10" xfId="381"/>
    <cellStyle name="Акцент5 11" xfId="382"/>
    <cellStyle name="Акцент5 12" xfId="383"/>
    <cellStyle name="Акцент5 2" xfId="384"/>
    <cellStyle name="Акцент5 2 2" xfId="385"/>
    <cellStyle name="Акцент5 2 3" xfId="386"/>
    <cellStyle name="Акцент5 3" xfId="387"/>
    <cellStyle name="Акцент5 4" xfId="388"/>
    <cellStyle name="Акцент5 5" xfId="389"/>
    <cellStyle name="Акцент5 6" xfId="390"/>
    <cellStyle name="Акцент5 7" xfId="391"/>
    <cellStyle name="Акцент5 8" xfId="392"/>
    <cellStyle name="Акцент5 9" xfId="393"/>
    <cellStyle name="Акцент6 10" xfId="394"/>
    <cellStyle name="Акцент6 11" xfId="395"/>
    <cellStyle name="Акцент6 12" xfId="396"/>
    <cellStyle name="Акцент6 2" xfId="397"/>
    <cellStyle name="Акцент6 2 2" xfId="398"/>
    <cellStyle name="Акцент6 2 3" xfId="399"/>
    <cellStyle name="Акцент6 3" xfId="400"/>
    <cellStyle name="Акцент6 4" xfId="401"/>
    <cellStyle name="Акцент6 5" xfId="402"/>
    <cellStyle name="Акцент6 6" xfId="403"/>
    <cellStyle name="Акцент6 7" xfId="404"/>
    <cellStyle name="Акцент6 8" xfId="405"/>
    <cellStyle name="Акцент6 9" xfId="406"/>
    <cellStyle name="Ввод  10" xfId="407"/>
    <cellStyle name="Ввод  11" xfId="408"/>
    <cellStyle name="Ввод  12" xfId="409"/>
    <cellStyle name="Ввод  2" xfId="410"/>
    <cellStyle name="Ввод  2 2" xfId="411"/>
    <cellStyle name="Ввод  2 3" xfId="412"/>
    <cellStyle name="Ввод  3" xfId="413"/>
    <cellStyle name="Ввод  4" xfId="414"/>
    <cellStyle name="Ввод  5" xfId="415"/>
    <cellStyle name="Ввод  6" xfId="416"/>
    <cellStyle name="Ввод  7" xfId="417"/>
    <cellStyle name="Ввод  8" xfId="418"/>
    <cellStyle name="Ввод  9" xfId="419"/>
    <cellStyle name="Вывод 10" xfId="420"/>
    <cellStyle name="Вывод 11" xfId="421"/>
    <cellStyle name="Вывод 12" xfId="422"/>
    <cellStyle name="Вывод 13" xfId="423"/>
    <cellStyle name="Вывод 2" xfId="424"/>
    <cellStyle name="Вывод 2 2" xfId="425"/>
    <cellStyle name="Вывод 2 3" xfId="426"/>
    <cellStyle name="Вывод 3" xfId="427"/>
    <cellStyle name="Вывод 4" xfId="428"/>
    <cellStyle name="Вывод 5" xfId="429"/>
    <cellStyle name="Вывод 6" xfId="430"/>
    <cellStyle name="Вывод 7" xfId="431"/>
    <cellStyle name="Вывод 8" xfId="432"/>
    <cellStyle name="Вывод 9" xfId="433"/>
    <cellStyle name="Вычисление 10" xfId="434"/>
    <cellStyle name="Вычисление 11" xfId="435"/>
    <cellStyle name="Вычисление 12" xfId="436"/>
    <cellStyle name="Вычисление 13" xfId="437"/>
    <cellStyle name="Вычисление 2" xfId="438"/>
    <cellStyle name="Вычисление 2 2" xfId="439"/>
    <cellStyle name="Вычисление 2 3" xfId="440"/>
    <cellStyle name="Вычисление 3" xfId="441"/>
    <cellStyle name="Вычисление 4" xfId="442"/>
    <cellStyle name="Вычисление 5" xfId="443"/>
    <cellStyle name="Вычисление 6" xfId="444"/>
    <cellStyle name="Вычисление 7" xfId="445"/>
    <cellStyle name="Вычисление 8" xfId="446"/>
    <cellStyle name="Вычисление 9" xfId="447"/>
    <cellStyle name="Гіперпосилання" xfId="448" builtinId="8"/>
    <cellStyle name="Заголовок 1 10" xfId="449"/>
    <cellStyle name="Заголовок 1 11" xfId="450"/>
    <cellStyle name="Заголовок 1 12" xfId="451"/>
    <cellStyle name="Заголовок 1 13" xfId="452"/>
    <cellStyle name="Заголовок 1 2" xfId="453"/>
    <cellStyle name="Заголовок 1 2 2" xfId="454"/>
    <cellStyle name="Заголовок 1 2 3" xfId="455"/>
    <cellStyle name="Заголовок 1 3" xfId="456"/>
    <cellStyle name="Заголовок 1 4" xfId="457"/>
    <cellStyle name="Заголовок 1 5" xfId="458"/>
    <cellStyle name="Заголовок 1 6" xfId="459"/>
    <cellStyle name="Заголовок 1 7" xfId="460"/>
    <cellStyle name="Заголовок 1 8" xfId="461"/>
    <cellStyle name="Заголовок 1 9" xfId="462"/>
    <cellStyle name="Заголовок 2 10" xfId="463"/>
    <cellStyle name="Заголовок 2 11" xfId="464"/>
    <cellStyle name="Заголовок 2 12" xfId="465"/>
    <cellStyle name="Заголовок 2 13" xfId="466"/>
    <cellStyle name="Заголовок 2 2" xfId="467"/>
    <cellStyle name="Заголовок 2 2 2" xfId="468"/>
    <cellStyle name="Заголовок 2 2 3" xfId="469"/>
    <cellStyle name="Заголовок 2 3" xfId="470"/>
    <cellStyle name="Заголовок 2 4" xfId="471"/>
    <cellStyle name="Заголовок 2 5" xfId="472"/>
    <cellStyle name="Заголовок 2 6" xfId="473"/>
    <cellStyle name="Заголовок 2 7" xfId="474"/>
    <cellStyle name="Заголовок 2 8" xfId="475"/>
    <cellStyle name="Заголовок 2 9" xfId="476"/>
    <cellStyle name="Заголовок 3 10" xfId="477"/>
    <cellStyle name="Заголовок 3 11" xfId="478"/>
    <cellStyle name="Заголовок 3 12" xfId="479"/>
    <cellStyle name="Заголовок 3 13" xfId="480"/>
    <cellStyle name="Заголовок 3 2" xfId="481"/>
    <cellStyle name="Заголовок 3 2 2" xfId="482"/>
    <cellStyle name="Заголовок 3 2 3" xfId="483"/>
    <cellStyle name="Заголовок 3 3" xfId="484"/>
    <cellStyle name="Заголовок 3 4" xfId="485"/>
    <cellStyle name="Заголовок 3 5" xfId="486"/>
    <cellStyle name="Заголовок 3 6" xfId="487"/>
    <cellStyle name="Заголовок 3 7" xfId="488"/>
    <cellStyle name="Заголовок 3 8" xfId="489"/>
    <cellStyle name="Заголовок 3 9" xfId="490"/>
    <cellStyle name="Заголовок 4 10" xfId="491"/>
    <cellStyle name="Заголовок 4 11" xfId="492"/>
    <cellStyle name="Заголовок 4 12" xfId="493"/>
    <cellStyle name="Заголовок 4 13" xfId="494"/>
    <cellStyle name="Заголовок 4 2" xfId="495"/>
    <cellStyle name="Заголовок 4 2 2" xfId="496"/>
    <cellStyle name="Заголовок 4 2 3" xfId="497"/>
    <cellStyle name="Заголовок 4 3" xfId="498"/>
    <cellStyle name="Заголовок 4 4" xfId="499"/>
    <cellStyle name="Заголовок 4 5" xfId="500"/>
    <cellStyle name="Заголовок 4 6" xfId="501"/>
    <cellStyle name="Заголовок 4 7" xfId="502"/>
    <cellStyle name="Заголовок 4 8" xfId="503"/>
    <cellStyle name="Заголовок 4 9" xfId="504"/>
    <cellStyle name="Звичайний" xfId="0" builtinId="0"/>
    <cellStyle name="Звичайний 2" xfId="505"/>
    <cellStyle name="Итог 10" xfId="506"/>
    <cellStyle name="Итог 11" xfId="507"/>
    <cellStyle name="Итог 12" xfId="508"/>
    <cellStyle name="Итог 13" xfId="509"/>
    <cellStyle name="Итог 2" xfId="510"/>
    <cellStyle name="Итог 2 2" xfId="511"/>
    <cellStyle name="Итог 2 3" xfId="512"/>
    <cellStyle name="Итог 3" xfId="513"/>
    <cellStyle name="Итог 4" xfId="514"/>
    <cellStyle name="Итог 5" xfId="515"/>
    <cellStyle name="Итог 6" xfId="516"/>
    <cellStyle name="Итог 7" xfId="517"/>
    <cellStyle name="Итог 8" xfId="518"/>
    <cellStyle name="Итог 9" xfId="519"/>
    <cellStyle name="Контрольная ячейка 10" xfId="520"/>
    <cellStyle name="Контрольная ячейка 11" xfId="521"/>
    <cellStyle name="Контрольная ячейка 12" xfId="522"/>
    <cellStyle name="Контрольная ячейка 2" xfId="523"/>
    <cellStyle name="Контрольная ячейка 2 2" xfId="524"/>
    <cellStyle name="Контрольная ячейка 2 3" xfId="525"/>
    <cellStyle name="Контрольная ячейка 3" xfId="526"/>
    <cellStyle name="Контрольная ячейка 4" xfId="527"/>
    <cellStyle name="Контрольная ячейка 5" xfId="528"/>
    <cellStyle name="Контрольная ячейка 6" xfId="529"/>
    <cellStyle name="Контрольная ячейка 7" xfId="530"/>
    <cellStyle name="Контрольная ячейка 8" xfId="531"/>
    <cellStyle name="Контрольная ячейка 9" xfId="532"/>
    <cellStyle name="Название 2" xfId="533"/>
    <cellStyle name="Нейтральный 10" xfId="534"/>
    <cellStyle name="Нейтральный 11" xfId="535"/>
    <cellStyle name="Нейтральный 12" xfId="536"/>
    <cellStyle name="Нейтральный 2" xfId="537"/>
    <cellStyle name="Нейтральный 2 2" xfId="538"/>
    <cellStyle name="Нейтральный 2 3" xfId="539"/>
    <cellStyle name="Нейтральный 3" xfId="540"/>
    <cellStyle name="Нейтральный 4" xfId="541"/>
    <cellStyle name="Нейтральный 5" xfId="542"/>
    <cellStyle name="Нейтральный 6" xfId="543"/>
    <cellStyle name="Нейтральный 7" xfId="544"/>
    <cellStyle name="Нейтральный 8" xfId="545"/>
    <cellStyle name="Нейтральный 9" xfId="546"/>
    <cellStyle name="Обычный 10" xfId="547"/>
    <cellStyle name="Обычный 11" xfId="548"/>
    <cellStyle name="Обычный 12" xfId="549"/>
    <cellStyle name="Обычный 13" xfId="550"/>
    <cellStyle name="Обычный 14" xfId="551"/>
    <cellStyle name="Обычный 15" xfId="552"/>
    <cellStyle name="Обычный 16" xfId="553"/>
    <cellStyle name="Обычный 17" xfId="554"/>
    <cellStyle name="Обычный 18" xfId="555"/>
    <cellStyle name="Обычный 19" xfId="556"/>
    <cellStyle name="Обычный 2" xfId="557"/>
    <cellStyle name="Обычный 2 2" xfId="558"/>
    <cellStyle name="Обычный 2 2 2" xfId="559"/>
    <cellStyle name="Обычный 2 2 2 2" xfId="560"/>
    <cellStyle name="Обычный 2 2 2 3" xfId="561"/>
    <cellStyle name="Обычный 2 2 2 4" xfId="562"/>
    <cellStyle name="Обычный 2 2 2 4 2" xfId="563"/>
    <cellStyle name="Обычный 2 2 2 4_Borg_01_11_2012" xfId="564"/>
    <cellStyle name="Обычный 2 2 2 5" xfId="565"/>
    <cellStyle name="Обычный 2 2 2_Borg_01_11_2012" xfId="566"/>
    <cellStyle name="Обычный 2 2 3" xfId="567"/>
    <cellStyle name="Обычный 2 2 3 2" xfId="568"/>
    <cellStyle name="Обычный 2 2 3 2 2" xfId="569"/>
    <cellStyle name="Обычный 2 2 3 2_Borg_01_11_2012" xfId="570"/>
    <cellStyle name="Обычный 2 2 3 3" xfId="571"/>
    <cellStyle name="Обычный 2 2 3_Borg_01_11_2012" xfId="572"/>
    <cellStyle name="Обычный 2 2 4" xfId="573"/>
    <cellStyle name="Обычный 2 2 5" xfId="574"/>
    <cellStyle name="Обычный 2 2 6" xfId="575"/>
    <cellStyle name="Обычный 2 2 7" xfId="576"/>
    <cellStyle name="Обычный 2 2_ZB_3KV_2014" xfId="577"/>
    <cellStyle name="Обычный 2 3" xfId="578"/>
    <cellStyle name="Обычный 2 4" xfId="579"/>
    <cellStyle name="Обычный 2 5" xfId="580"/>
    <cellStyle name="Обычный 2 5 2" xfId="581"/>
    <cellStyle name="Обычный 2 5_Borg_01_11_2012" xfId="582"/>
    <cellStyle name="Обычный 2 6" xfId="583"/>
    <cellStyle name="Обычный 2 7" xfId="584"/>
    <cellStyle name="Обычный 2_Borg_01_11_2012" xfId="585"/>
    <cellStyle name="Обычный 20" xfId="586"/>
    <cellStyle name="Обычный 21" xfId="587"/>
    <cellStyle name="Обычный 22" xfId="588"/>
    <cellStyle name="Обычный 23" xfId="589"/>
    <cellStyle name="Обычный 24" xfId="590"/>
    <cellStyle name="Обычный 25" xfId="591"/>
    <cellStyle name="Обычный 26" xfId="592"/>
    <cellStyle name="Обычный 27" xfId="593"/>
    <cellStyle name="Обычный 28" xfId="594"/>
    <cellStyle name="Обычный 29" xfId="595"/>
    <cellStyle name="Обычный 3" xfId="596"/>
    <cellStyle name="Обычный 3 2" xfId="597"/>
    <cellStyle name="Обычный 3 2 2" xfId="598"/>
    <cellStyle name="Обычный 3 2_Borg_01_11_2012" xfId="599"/>
    <cellStyle name="Обычный 3_ZB_3KV_2014" xfId="600"/>
    <cellStyle name="Обычный 30" xfId="601"/>
    <cellStyle name="Обычный 31" xfId="602"/>
    <cellStyle name="Обычный 32" xfId="603"/>
    <cellStyle name="Обычный 33" xfId="604"/>
    <cellStyle name="Обычный 34" xfId="605"/>
    <cellStyle name="Обычный 35" xfId="606"/>
    <cellStyle name="Обычный 36" xfId="607"/>
    <cellStyle name="Обычный 37" xfId="608"/>
    <cellStyle name="Обычный 38" xfId="609"/>
    <cellStyle name="Обычный 39" xfId="610"/>
    <cellStyle name="Обычный 4" xfId="611"/>
    <cellStyle name="Обычный 4 2" xfId="612"/>
    <cellStyle name="Обычный 4_ZB_3KV_2014" xfId="613"/>
    <cellStyle name="Обычный 40" xfId="614"/>
    <cellStyle name="Обычный 41" xfId="615"/>
    <cellStyle name="Обычный 42" xfId="616"/>
    <cellStyle name="Обычный 43" xfId="750"/>
    <cellStyle name="Обычный 43 2" xfId="752"/>
    <cellStyle name="Обычный 44" xfId="751"/>
    <cellStyle name="Обычный 45" xfId="617"/>
    <cellStyle name="Обычный 46" xfId="618"/>
    <cellStyle name="Обычный 47" xfId="619"/>
    <cellStyle name="Обычный 48" xfId="620"/>
    <cellStyle name="Обычный 49" xfId="621"/>
    <cellStyle name="Обычный 5" xfId="622"/>
    <cellStyle name="Обычный 5 2" xfId="623"/>
    <cellStyle name="Обычный 50" xfId="624"/>
    <cellStyle name="Обычный 51" xfId="625"/>
    <cellStyle name="Обычный 52" xfId="626"/>
    <cellStyle name="Обычный 53" xfId="627"/>
    <cellStyle name="Обычный 54" xfId="628"/>
    <cellStyle name="Обычный 6" xfId="629"/>
    <cellStyle name="Обычный 6 2" xfId="630"/>
    <cellStyle name="Обычный 6_ZB_3KV_2014" xfId="631"/>
    <cellStyle name="Обычный 7" xfId="632"/>
    <cellStyle name="Обычный 8" xfId="633"/>
    <cellStyle name="Обычный 9" xfId="634"/>
    <cellStyle name="Обычный_вал.стр.зовн.борг" xfId="635"/>
    <cellStyle name="Обычный_Зовн.борг(гр.в тексте)" xfId="636"/>
    <cellStyle name="Обычный_Лист1" xfId="637"/>
    <cellStyle name="Обычный_МІП_4КВ_2012" xfId="754"/>
    <cellStyle name="Плохой 10" xfId="638"/>
    <cellStyle name="Плохой 11" xfId="639"/>
    <cellStyle name="Плохой 12" xfId="640"/>
    <cellStyle name="Плохой 2" xfId="641"/>
    <cellStyle name="Плохой 2 2" xfId="642"/>
    <cellStyle name="Плохой 2 3" xfId="643"/>
    <cellStyle name="Плохой 3" xfId="644"/>
    <cellStyle name="Плохой 4" xfId="645"/>
    <cellStyle name="Плохой 5" xfId="646"/>
    <cellStyle name="Плохой 6" xfId="647"/>
    <cellStyle name="Плохой 7" xfId="648"/>
    <cellStyle name="Плохой 8" xfId="649"/>
    <cellStyle name="Плохой 9" xfId="650"/>
    <cellStyle name="Пояснение 10" xfId="651"/>
    <cellStyle name="Пояснение 11" xfId="652"/>
    <cellStyle name="Пояснение 12" xfId="653"/>
    <cellStyle name="Пояснение 2" xfId="654"/>
    <cellStyle name="Пояснение 2 2" xfId="655"/>
    <cellStyle name="Пояснение 2 3" xfId="656"/>
    <cellStyle name="Пояснение 3" xfId="657"/>
    <cellStyle name="Пояснение 4" xfId="658"/>
    <cellStyle name="Пояснение 5" xfId="659"/>
    <cellStyle name="Пояснение 6" xfId="660"/>
    <cellStyle name="Пояснение 7" xfId="661"/>
    <cellStyle name="Пояснение 8" xfId="662"/>
    <cellStyle name="Пояснение 9" xfId="663"/>
    <cellStyle name="Примечание 10" xfId="664"/>
    <cellStyle name="Примечание 11" xfId="665"/>
    <cellStyle name="Примечание 12" xfId="666"/>
    <cellStyle name="Примечание 13" xfId="667"/>
    <cellStyle name="Примечание 13 2" xfId="668"/>
    <cellStyle name="Примечание 13 2 2" xfId="669"/>
    <cellStyle name="Примечание 13 3" xfId="670"/>
    <cellStyle name="Примечание 14" xfId="671"/>
    <cellStyle name="Примечание 14 2" xfId="672"/>
    <cellStyle name="Примечание 15" xfId="673"/>
    <cellStyle name="Примечание 2" xfId="674"/>
    <cellStyle name="Примечание 2 2" xfId="675"/>
    <cellStyle name="Примечание 2 2 2" xfId="676"/>
    <cellStyle name="Примечание 2 2 2 2" xfId="677"/>
    <cellStyle name="Примечание 2 2 2 2 2" xfId="678"/>
    <cellStyle name="Примечание 2 2 3" xfId="679"/>
    <cellStyle name="Примечание 2 3" xfId="680"/>
    <cellStyle name="Примечание 2 3 2" xfId="681"/>
    <cellStyle name="Примечание 2 3 2 2" xfId="682"/>
    <cellStyle name="Примечание 2 3 3" xfId="683"/>
    <cellStyle name="Примечание 2 4" xfId="684"/>
    <cellStyle name="Примечание 2 4 2" xfId="685"/>
    <cellStyle name="Примечание 3" xfId="686"/>
    <cellStyle name="Примечание 3 2" xfId="687"/>
    <cellStyle name="Примечание 4" xfId="688"/>
    <cellStyle name="Примечание 5" xfId="689"/>
    <cellStyle name="Примечание 6" xfId="690"/>
    <cellStyle name="Примечание 7" xfId="691"/>
    <cellStyle name="Примечание 8" xfId="692"/>
    <cellStyle name="Примечание 9" xfId="693"/>
    <cellStyle name="Процентный 2 2" xfId="694"/>
    <cellStyle name="Процентный 2 3" xfId="695"/>
    <cellStyle name="Процентный 2 4" xfId="696"/>
    <cellStyle name="Процентный 2 5" xfId="697"/>
    <cellStyle name="Процентный 2 6" xfId="698"/>
    <cellStyle name="Процентный 2 7" xfId="699"/>
    <cellStyle name="Процентный 3" xfId="700"/>
    <cellStyle name="РівеньРядків_2 3" xfId="701"/>
    <cellStyle name="РівеньСтовпців_1 2" xfId="702"/>
    <cellStyle name="Связанная ячейка 10" xfId="703"/>
    <cellStyle name="Связанная ячейка 11" xfId="704"/>
    <cellStyle name="Связанная ячейка 12" xfId="705"/>
    <cellStyle name="Связанная ячейка 2" xfId="706"/>
    <cellStyle name="Связанная ячейка 2 2" xfId="707"/>
    <cellStyle name="Связанная ячейка 2 3" xfId="708"/>
    <cellStyle name="Связанная ячейка 3" xfId="709"/>
    <cellStyle name="Связанная ячейка 4" xfId="710"/>
    <cellStyle name="Связанная ячейка 5" xfId="711"/>
    <cellStyle name="Связанная ячейка 6" xfId="712"/>
    <cellStyle name="Связанная ячейка 7" xfId="713"/>
    <cellStyle name="Связанная ячейка 8" xfId="714"/>
    <cellStyle name="Связанная ячейка 9" xfId="715"/>
    <cellStyle name="Стиль 1" xfId="716"/>
    <cellStyle name="Текст предупреждения 10" xfId="717"/>
    <cellStyle name="Текст предупреждения 11" xfId="718"/>
    <cellStyle name="Текст предупреждения 12" xfId="719"/>
    <cellStyle name="Текст предупреждения 2" xfId="720"/>
    <cellStyle name="Текст предупреждения 2 2" xfId="721"/>
    <cellStyle name="Текст предупреждения 2 3" xfId="722"/>
    <cellStyle name="Текст предупреждения 3" xfId="723"/>
    <cellStyle name="Текст предупреждения 4" xfId="724"/>
    <cellStyle name="Текст предупреждения 5" xfId="725"/>
    <cellStyle name="Текст предупреждения 6" xfId="726"/>
    <cellStyle name="Текст предупреждения 7" xfId="727"/>
    <cellStyle name="Текст предупреждения 8" xfId="728"/>
    <cellStyle name="Текст предупреждения 9" xfId="729"/>
    <cellStyle name="УровеньСтолб_1_Template for MoF_01 14 2015 for MoF" xfId="730"/>
    <cellStyle name="УровеньСтрок_1_Template for MoF_01 14 2015 for MoF" xfId="731"/>
    <cellStyle name="Финансовый [0] 2" xfId="733"/>
    <cellStyle name="Финансовый 2" xfId="734"/>
    <cellStyle name="Финансовый 3" xfId="753"/>
    <cellStyle name="Фінансовий" xfId="748" builtinId="3"/>
    <cellStyle name="Фінансовий [0]" xfId="732" builtinId="6"/>
    <cellStyle name="Хороший 10" xfId="735"/>
    <cellStyle name="Хороший 11" xfId="736"/>
    <cellStyle name="Хороший 12" xfId="737"/>
    <cellStyle name="Хороший 2" xfId="738"/>
    <cellStyle name="Хороший 2 2" xfId="739"/>
    <cellStyle name="Хороший 2 3" xfId="740"/>
    <cellStyle name="Хороший 3" xfId="741"/>
    <cellStyle name="Хороший 4" xfId="742"/>
    <cellStyle name="Хороший 5" xfId="743"/>
    <cellStyle name="Хороший 6" xfId="744"/>
    <cellStyle name="Хороший 7" xfId="745"/>
    <cellStyle name="Хороший 8" xfId="746"/>
    <cellStyle name="Хороший 9" xfId="7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alcChain" Target="calcChain.xml"/></Relationships>
</file>

<file path=xl/ctrlProps/ctrlProp1.xml><?xml version="1.0" encoding="utf-8"?>
<formControlPr xmlns="http://schemas.microsoft.com/office/spreadsheetml/2009/9/main" objectType="List" dx="15"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xdr:colOff>
          <xdr:row>0</xdr:row>
          <xdr:rowOff>31750</xdr:rowOff>
        </xdr:from>
        <xdr:to>
          <xdr:col>1</xdr:col>
          <xdr:colOff>0</xdr:colOff>
          <xdr:row>2</xdr:row>
          <xdr:rowOff>107950</xdr:rowOff>
        </xdr:to>
        <xdr:sp macro="" textlink="">
          <xdr:nvSpPr>
            <xdr:cNvPr id="1025" name="List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INDOWS.98\TEMP\&#1043;&#1072;&#1083;&#1100;%20-%20&#1090;&#1072;&#1073;&#1083;.%20(17%20&#1096;&#1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ocuments%20and%20Settings\CSONG\Local%20Settings\Temporary%20Internet%20Files\OLK3\BOPuk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CSONG\Local%20Settings\Temporary%20Internet%20Files\OLK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DOWS\TEMP\ukr2001%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WINDOWS.98\TEMP\&#1043;&#1072;&#1083;&#1100;%20-%20&#1090;&#1072;&#1073;&#1083;.%20(17%20&#1096;&#1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1"/>
  <sheetViews>
    <sheetView showGridLines="0" topLeftCell="C1" zoomScaleNormal="100" workbookViewId="0">
      <selection activeCell="C11" sqref="C11"/>
    </sheetView>
  </sheetViews>
  <sheetFormatPr defaultColWidth="9.36328125" defaultRowHeight="11.5"/>
  <cols>
    <col min="1" max="1" width="9.36328125" style="3"/>
    <col min="2" max="2" width="9.36328125" style="3" customWidth="1"/>
    <col min="3" max="3" width="103.08984375" style="3" customWidth="1"/>
    <col min="4" max="16384" width="9.36328125" style="3"/>
  </cols>
  <sheetData>
    <row r="1" spans="1:49">
      <c r="A1" s="1">
        <v>1</v>
      </c>
      <c r="B1" s="1"/>
      <c r="C1" s="2" t="str">
        <f>IF('1'!$A$1=1,"1.  В А Л О В И Й   З О В Н І Ш Н І Й   Б О Р Г   У К Р А Ї Н И   (за методологією МВФ, КПБ 6)","1. Gross External Debt Position of Ukraine     (IMF Methodology, BPM 6)")</f>
        <v>1.  В А Л О В И Й   З О В Н І Ш Н І Й   Б О Р Г   У К Р А Ї Н И   (за методологією МВФ, КПБ 6)</v>
      </c>
    </row>
    <row r="2" spans="1:49">
      <c r="A2" s="4"/>
      <c r="B2" s="4"/>
      <c r="C2" s="89" t="str">
        <f>IF('1'!$A$1=1,"1.1  Зовнішній борг України ","1.1 Gross External Debt Position of Ukraine ")</f>
        <v xml:space="preserve">1.1  Зовнішній борг України </v>
      </c>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row>
    <row r="3" spans="1:49">
      <c r="A3" s="6" t="s">
        <v>0</v>
      </c>
      <c r="B3" s="6"/>
      <c r="C3" s="89" t="str">
        <f>IF('1'!$A$1=1,"1.2  Валютна структура зовнішнього боргу України за початковим терміном до погашення у розрізі секторів економіки","1.2 Currency breakdown of Gross  External  Debt of Ukraine ")</f>
        <v>1.2  Валютна структура зовнішнього боргу України за початковим терміном до погашення у розрізі секторів економіки</v>
      </c>
    </row>
    <row r="4" spans="1:49">
      <c r="A4" s="7" t="s">
        <v>1</v>
      </c>
      <c r="B4" s="7"/>
      <c r="C4" s="89" t="str">
        <f>IF('1'!$A$1=1,"1.3  Валовий зовнішній борг України: чиста позиція за секторами","1.3 Net External Debt Position of Ukraine: By Sector ")</f>
        <v>1.3  Валовий зовнішній борг України: чиста позиція за секторами</v>
      </c>
    </row>
    <row r="5" spans="1:49">
      <c r="A5" s="8"/>
      <c r="B5" s="8"/>
      <c r="C5" s="89" t="str">
        <f>IF('1'!$A$1=1,"1.4 Географічна структура зовнішньої заборгованості за кредитами приватного сектору","1.4 Geographic structure of External Debt for private sector loans")</f>
        <v>1.4 Географічна структура зовнішньої заборгованості за кредитами приватного сектору</v>
      </c>
    </row>
    <row r="6" spans="1:49">
      <c r="A6" s="8"/>
      <c r="B6" s="8"/>
      <c r="C6" s="89" t="str">
        <f>IF('1'!$A$1=1,"1.5 Географічна структура зовнішної простроченої заборгованості за кредитами реального сектору","1.5 Geographic structure of arrears of External Debt for real sector loans")</f>
        <v>1.5 Географічна структура зовнішної простроченої заборгованості за кредитами реального сектору</v>
      </c>
    </row>
    <row r="9" spans="1:49" ht="12">
      <c r="C9" s="95" t="s">
        <v>92</v>
      </c>
    </row>
    <row r="11" spans="1:49" ht="156" customHeight="1">
      <c r="C11" s="96" t="s">
        <v>18</v>
      </c>
    </row>
  </sheetData>
  <phoneticPr fontId="0" type="noConversion"/>
  <hyperlinks>
    <hyperlink ref="C2" location="'1.1'!A1" display="1.1  З О В Н І Ш Н І Й   Б О Р Г   У К Р А Ї Н И"/>
    <hyperlink ref="C3" location="'1.2'!A1" display="1.2  ВАЛЮТНА СТРУКТУРА ЗОВНІШНЬОГО БОРГУ  за початковим терміном до погашення у розрізі секторів економіки"/>
    <hyperlink ref="C4" location="'1.3'!A1" display="'1.3'!A1"/>
    <hyperlink ref="C5" location="'1.4'!A1" display="'1.4'!A1"/>
  </hyperlinks>
  <pageMargins left="0.48" right="0.1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25400</xdr:colOff>
                    <xdr:row>0</xdr:row>
                    <xdr:rowOff>31750</xdr:rowOff>
                  </from>
                  <to>
                    <xdr:col>1</xdr:col>
                    <xdr:colOff>0</xdr:colOff>
                    <xdr:row>2</xdr:row>
                    <xdr:rowOff>107950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K60"/>
  <sheetViews>
    <sheetView showGridLines="0" zoomScale="80" zoomScaleNormal="80" workbookViewId="0">
      <pane xSplit="1" ySplit="6" topLeftCell="T7" activePane="bottomRight" state="frozen"/>
      <selection pane="topRight" activeCell="B1" sqref="B1"/>
      <selection pane="bottomLeft" activeCell="A7" sqref="A7"/>
      <selection pane="bottomRight" activeCell="W2" sqref="W2"/>
    </sheetView>
  </sheetViews>
  <sheetFormatPr defaultColWidth="9.36328125" defaultRowHeight="11.5"/>
  <cols>
    <col min="1" max="1" width="50.453125" style="3" customWidth="1"/>
    <col min="2" max="19" width="9.54296875" style="3" customWidth="1"/>
    <col min="20" max="23" width="9.90625" style="3" customWidth="1"/>
    <col min="24" max="16384" width="9.36328125" style="3"/>
  </cols>
  <sheetData>
    <row r="1" spans="1:23">
      <c r="A1" s="138"/>
      <c r="B1" s="138"/>
      <c r="C1" s="138"/>
      <c r="D1" s="138"/>
      <c r="E1" s="138"/>
      <c r="F1" s="138"/>
      <c r="G1" s="138"/>
      <c r="H1" s="138"/>
      <c r="I1" s="138"/>
      <c r="J1" s="138"/>
      <c r="K1" s="138"/>
      <c r="L1" s="138"/>
      <c r="M1" s="138"/>
      <c r="N1" s="138"/>
      <c r="O1" s="138"/>
      <c r="P1" s="138"/>
      <c r="Q1" s="138"/>
      <c r="R1" s="138"/>
      <c r="S1" s="138"/>
      <c r="T1" s="138"/>
      <c r="U1" s="138"/>
      <c r="V1" s="138"/>
      <c r="W1" s="138"/>
    </row>
    <row r="2" spans="1:23">
      <c r="A2" s="142" t="s">
        <v>43</v>
      </c>
      <c r="B2" s="142"/>
      <c r="C2" s="142"/>
      <c r="D2" s="142"/>
      <c r="E2" s="142"/>
      <c r="F2" s="142"/>
      <c r="G2" s="142"/>
      <c r="H2" s="142"/>
      <c r="I2" s="142"/>
      <c r="J2" s="142"/>
      <c r="K2" s="142"/>
      <c r="L2" s="142"/>
      <c r="M2" s="142"/>
      <c r="N2" s="142"/>
      <c r="O2" s="142"/>
      <c r="P2" s="142"/>
      <c r="Q2" s="142"/>
      <c r="R2" s="142"/>
      <c r="S2" s="142"/>
      <c r="T2" s="142"/>
      <c r="U2" s="142"/>
      <c r="V2" s="142"/>
      <c r="W2" s="142"/>
    </row>
    <row r="3" spans="1:23" ht="13.5">
      <c r="A3" s="147" t="s">
        <v>71</v>
      </c>
      <c r="B3" s="147"/>
      <c r="C3" s="147"/>
      <c r="D3" s="147"/>
      <c r="E3" s="147"/>
      <c r="F3" s="147"/>
      <c r="G3" s="147"/>
      <c r="H3" s="147"/>
      <c r="I3" s="147"/>
      <c r="J3" s="147"/>
      <c r="K3" s="147"/>
      <c r="L3" s="147"/>
      <c r="M3" s="147"/>
      <c r="N3" s="147"/>
      <c r="O3" s="147"/>
      <c r="P3" s="147"/>
      <c r="Q3" s="142"/>
      <c r="R3" s="142"/>
      <c r="S3" s="142"/>
      <c r="T3" s="142"/>
      <c r="U3" s="142"/>
      <c r="V3" s="142"/>
      <c r="W3" s="142"/>
    </row>
    <row r="4" spans="1:23">
      <c r="A4" s="9"/>
      <c r="B4" s="9"/>
      <c r="C4" s="139"/>
      <c r="D4" s="140"/>
      <c r="E4" s="140"/>
      <c r="F4" s="140"/>
      <c r="G4" s="140"/>
      <c r="H4" s="140"/>
      <c r="I4" s="140"/>
      <c r="J4" s="140"/>
      <c r="K4" s="138"/>
      <c r="L4" s="140"/>
      <c r="M4" s="140"/>
      <c r="N4" s="140"/>
      <c r="O4" s="140"/>
      <c r="P4" s="140"/>
      <c r="Q4" s="140"/>
      <c r="R4" s="138"/>
      <c r="S4" s="138"/>
      <c r="T4" s="140"/>
      <c r="U4" s="90"/>
      <c r="V4" s="90"/>
      <c r="W4" s="90" t="s">
        <v>44</v>
      </c>
    </row>
    <row r="5" spans="1:23">
      <c r="A5" s="16" t="s">
        <v>45</v>
      </c>
      <c r="B5" s="20" t="s">
        <v>46</v>
      </c>
      <c r="C5" s="18" t="s">
        <v>46</v>
      </c>
      <c r="D5" s="18" t="s">
        <v>46</v>
      </c>
      <c r="E5" s="18" t="s">
        <v>46</v>
      </c>
      <c r="F5" s="18" t="s">
        <v>46</v>
      </c>
      <c r="G5" s="18" t="s">
        <v>46</v>
      </c>
      <c r="H5" s="18" t="s">
        <v>46</v>
      </c>
      <c r="I5" s="18" t="s">
        <v>46</v>
      </c>
      <c r="J5" s="18" t="s">
        <v>46</v>
      </c>
      <c r="K5" s="18" t="s">
        <v>46</v>
      </c>
      <c r="L5" s="18" t="s">
        <v>46</v>
      </c>
      <c r="M5" s="18" t="s">
        <v>46</v>
      </c>
      <c r="N5" s="18" t="s">
        <v>46</v>
      </c>
      <c r="O5" s="18" t="s">
        <v>46</v>
      </c>
      <c r="P5" s="18" t="s">
        <v>46</v>
      </c>
      <c r="Q5" s="18" t="s">
        <v>46</v>
      </c>
      <c r="R5" s="18" t="s">
        <v>46</v>
      </c>
      <c r="S5" s="18" t="s">
        <v>46</v>
      </c>
      <c r="T5" s="18" t="s">
        <v>46</v>
      </c>
      <c r="U5" s="18" t="s">
        <v>46</v>
      </c>
      <c r="V5" s="18" t="s">
        <v>46</v>
      </c>
      <c r="W5" s="18" t="s">
        <v>46</v>
      </c>
    </row>
    <row r="6" spans="1:23">
      <c r="A6" s="17"/>
      <c r="B6" s="21">
        <v>37986</v>
      </c>
      <c r="C6" s="19">
        <v>38352</v>
      </c>
      <c r="D6" s="19">
        <v>38717</v>
      </c>
      <c r="E6" s="19">
        <v>39082</v>
      </c>
      <c r="F6" s="19">
        <v>39447</v>
      </c>
      <c r="G6" s="19">
        <v>39813</v>
      </c>
      <c r="H6" s="19">
        <v>40178</v>
      </c>
      <c r="I6" s="19">
        <v>40543</v>
      </c>
      <c r="J6" s="19">
        <v>40908</v>
      </c>
      <c r="K6" s="19">
        <v>41274</v>
      </c>
      <c r="L6" s="19">
        <v>41639</v>
      </c>
      <c r="M6" s="19">
        <v>42004</v>
      </c>
      <c r="N6" s="19">
        <v>42369</v>
      </c>
      <c r="O6" s="19">
        <v>42735</v>
      </c>
      <c r="P6" s="19">
        <v>43100</v>
      </c>
      <c r="Q6" s="136">
        <v>43465</v>
      </c>
      <c r="R6" s="136">
        <v>43830</v>
      </c>
      <c r="S6" s="136">
        <v>44196</v>
      </c>
      <c r="T6" s="136">
        <v>44561</v>
      </c>
      <c r="U6" s="136">
        <v>44926</v>
      </c>
      <c r="V6" s="136">
        <v>45291</v>
      </c>
      <c r="W6" s="136">
        <v>45657</v>
      </c>
    </row>
    <row r="7" spans="1:23" ht="16.5" customHeight="1">
      <c r="A7" s="97" t="s">
        <v>47</v>
      </c>
      <c r="B7" s="54">
        <v>8743</v>
      </c>
      <c r="C7" s="54">
        <v>10058</v>
      </c>
      <c r="D7" s="54">
        <v>10506</v>
      </c>
      <c r="E7" s="54">
        <v>10924</v>
      </c>
      <c r="F7" s="54">
        <v>11884</v>
      </c>
      <c r="G7" s="54">
        <v>11959</v>
      </c>
      <c r="H7" s="54">
        <v>17806</v>
      </c>
      <c r="I7" s="54">
        <v>24982</v>
      </c>
      <c r="J7" s="54">
        <v>25874</v>
      </c>
      <c r="K7" s="54">
        <v>27333</v>
      </c>
      <c r="L7" s="54">
        <v>29922</v>
      </c>
      <c r="M7" s="54">
        <v>32884</v>
      </c>
      <c r="N7" s="54">
        <v>35959</v>
      </c>
      <c r="O7" s="54">
        <v>36495</v>
      </c>
      <c r="P7" s="54">
        <v>38886</v>
      </c>
      <c r="Q7" s="57">
        <v>40128</v>
      </c>
      <c r="R7" s="57">
        <v>44531</v>
      </c>
      <c r="S7" s="93">
        <v>47765</v>
      </c>
      <c r="T7" s="137">
        <v>51250</v>
      </c>
      <c r="U7" s="137">
        <v>65305</v>
      </c>
      <c r="V7" s="137">
        <v>96081</v>
      </c>
      <c r="W7" s="137">
        <v>115577</v>
      </c>
    </row>
    <row r="8" spans="1:23" ht="16.5" customHeight="1">
      <c r="A8" s="22" t="s">
        <v>48</v>
      </c>
      <c r="B8" s="55">
        <v>0</v>
      </c>
      <c r="C8" s="55">
        <v>0</v>
      </c>
      <c r="D8" s="55">
        <v>0</v>
      </c>
      <c r="E8" s="55">
        <v>0</v>
      </c>
      <c r="F8" s="55">
        <v>0</v>
      </c>
      <c r="G8" s="55">
        <v>0</v>
      </c>
      <c r="H8" s="55">
        <v>29</v>
      </c>
      <c r="I8" s="55">
        <v>2053</v>
      </c>
      <c r="J8" s="55">
        <v>2001</v>
      </c>
      <c r="K8" s="55">
        <v>62</v>
      </c>
      <c r="L8" s="55">
        <v>0</v>
      </c>
      <c r="M8" s="55">
        <v>6</v>
      </c>
      <c r="N8" s="55">
        <v>0</v>
      </c>
      <c r="O8" s="55">
        <v>0</v>
      </c>
      <c r="P8" s="55">
        <v>0</v>
      </c>
      <c r="Q8" s="55">
        <v>5</v>
      </c>
      <c r="R8" s="55">
        <v>255</v>
      </c>
      <c r="S8" s="55">
        <v>437</v>
      </c>
      <c r="T8" s="55">
        <v>30</v>
      </c>
      <c r="U8" s="55">
        <v>61</v>
      </c>
      <c r="V8" s="55">
        <v>29</v>
      </c>
      <c r="W8" s="55">
        <v>0</v>
      </c>
    </row>
    <row r="9" spans="1:23" ht="16.5" customHeight="1">
      <c r="A9" s="23" t="s">
        <v>49</v>
      </c>
      <c r="B9" s="56">
        <v>0</v>
      </c>
      <c r="C9" s="56">
        <v>0</v>
      </c>
      <c r="D9" s="56">
        <v>0</v>
      </c>
      <c r="E9" s="56">
        <v>0</v>
      </c>
      <c r="F9" s="56">
        <v>0</v>
      </c>
      <c r="G9" s="56">
        <v>0</v>
      </c>
      <c r="H9" s="56">
        <v>29</v>
      </c>
      <c r="I9" s="56">
        <v>53</v>
      </c>
      <c r="J9" s="56">
        <v>1</v>
      </c>
      <c r="K9" s="56">
        <v>62</v>
      </c>
      <c r="L9" s="56">
        <v>0</v>
      </c>
      <c r="M9" s="56">
        <v>6</v>
      </c>
      <c r="N9" s="56">
        <v>0</v>
      </c>
      <c r="O9" s="56">
        <v>0</v>
      </c>
      <c r="P9" s="56">
        <v>0</v>
      </c>
      <c r="Q9" s="56">
        <v>5</v>
      </c>
      <c r="R9" s="56">
        <v>255</v>
      </c>
      <c r="S9" s="56">
        <v>93</v>
      </c>
      <c r="T9" s="56">
        <v>30</v>
      </c>
      <c r="U9" s="56">
        <v>61</v>
      </c>
      <c r="V9" s="56">
        <v>29</v>
      </c>
      <c r="W9" s="56">
        <v>0</v>
      </c>
    </row>
    <row r="10" spans="1:23" ht="16.5" customHeight="1">
      <c r="A10" s="23" t="s">
        <v>50</v>
      </c>
      <c r="B10" s="56">
        <v>0</v>
      </c>
      <c r="C10" s="56">
        <v>0</v>
      </c>
      <c r="D10" s="56">
        <v>0</v>
      </c>
      <c r="E10" s="56">
        <v>0</v>
      </c>
      <c r="F10" s="56">
        <v>0</v>
      </c>
      <c r="G10" s="56">
        <v>0</v>
      </c>
      <c r="H10" s="56">
        <v>0</v>
      </c>
      <c r="I10" s="56">
        <v>2000</v>
      </c>
      <c r="J10" s="56">
        <v>2000</v>
      </c>
      <c r="K10" s="56">
        <v>0</v>
      </c>
      <c r="L10" s="56">
        <v>0</v>
      </c>
      <c r="M10" s="56">
        <v>0</v>
      </c>
      <c r="N10" s="56">
        <v>0</v>
      </c>
      <c r="O10" s="56">
        <v>0</v>
      </c>
      <c r="P10" s="56">
        <v>0</v>
      </c>
      <c r="Q10" s="56">
        <v>0</v>
      </c>
      <c r="R10" s="56">
        <v>0</v>
      </c>
      <c r="S10" s="56">
        <v>344</v>
      </c>
      <c r="T10" s="56">
        <v>0</v>
      </c>
      <c r="U10" s="56">
        <v>0</v>
      </c>
      <c r="V10" s="56">
        <v>0</v>
      </c>
      <c r="W10" s="56">
        <v>0</v>
      </c>
    </row>
    <row r="11" spans="1:23" ht="16.5" customHeight="1">
      <c r="A11" s="22" t="s">
        <v>51</v>
      </c>
      <c r="B11" s="55">
        <v>8743</v>
      </c>
      <c r="C11" s="55">
        <v>10058</v>
      </c>
      <c r="D11" s="55">
        <v>10506</v>
      </c>
      <c r="E11" s="55">
        <v>10924</v>
      </c>
      <c r="F11" s="55">
        <v>11884</v>
      </c>
      <c r="G11" s="55">
        <v>11959</v>
      </c>
      <c r="H11" s="55">
        <v>17777</v>
      </c>
      <c r="I11" s="55">
        <v>22929</v>
      </c>
      <c r="J11" s="55">
        <v>23873</v>
      </c>
      <c r="K11" s="55">
        <v>27271</v>
      </c>
      <c r="L11" s="55">
        <v>29922</v>
      </c>
      <c r="M11" s="55">
        <v>32878</v>
      </c>
      <c r="N11" s="55">
        <v>35959</v>
      </c>
      <c r="O11" s="55">
        <v>36495</v>
      </c>
      <c r="P11" s="55">
        <v>38886</v>
      </c>
      <c r="Q11" s="55">
        <v>40123</v>
      </c>
      <c r="R11" s="55">
        <v>44276</v>
      </c>
      <c r="S11" s="55">
        <v>47328</v>
      </c>
      <c r="T11" s="55">
        <v>51220</v>
      </c>
      <c r="U11" s="55">
        <v>65244</v>
      </c>
      <c r="V11" s="55">
        <v>96052</v>
      </c>
      <c r="W11" s="55">
        <v>115577</v>
      </c>
    </row>
    <row r="12" spans="1:23" ht="16.5" customHeight="1">
      <c r="A12" s="23" t="s">
        <v>52</v>
      </c>
      <c r="B12" s="56">
        <v>0</v>
      </c>
      <c r="C12" s="56">
        <v>0</v>
      </c>
      <c r="D12" s="56">
        <v>0</v>
      </c>
      <c r="E12" s="56">
        <v>0</v>
      </c>
      <c r="F12" s="56">
        <v>0</v>
      </c>
      <c r="G12" s="56">
        <v>0</v>
      </c>
      <c r="H12" s="56">
        <v>1925</v>
      </c>
      <c r="I12" s="56">
        <v>1891</v>
      </c>
      <c r="J12" s="56">
        <v>1885</v>
      </c>
      <c r="K12" s="56">
        <v>1887</v>
      </c>
      <c r="L12" s="56">
        <v>1897</v>
      </c>
      <c r="M12" s="56">
        <v>1779</v>
      </c>
      <c r="N12" s="56">
        <v>1702</v>
      </c>
      <c r="O12" s="56">
        <v>1651</v>
      </c>
      <c r="P12" s="56">
        <v>1749</v>
      </c>
      <c r="Q12" s="56">
        <v>1708</v>
      </c>
      <c r="R12" s="56">
        <v>1698</v>
      </c>
      <c r="S12" s="56">
        <v>1769</v>
      </c>
      <c r="T12" s="56">
        <v>4417</v>
      </c>
      <c r="U12" s="56">
        <v>4200</v>
      </c>
      <c r="V12" s="56">
        <v>4235</v>
      </c>
      <c r="W12" s="56">
        <v>4116</v>
      </c>
    </row>
    <row r="13" spans="1:23" ht="16.5" customHeight="1">
      <c r="A13" s="23" t="s">
        <v>49</v>
      </c>
      <c r="B13" s="56">
        <v>3280</v>
      </c>
      <c r="C13" s="56">
        <v>4440</v>
      </c>
      <c r="D13" s="56">
        <v>5496</v>
      </c>
      <c r="E13" s="56">
        <v>6248</v>
      </c>
      <c r="F13" s="56">
        <v>7414</v>
      </c>
      <c r="G13" s="56">
        <v>6997</v>
      </c>
      <c r="H13" s="56">
        <v>5747</v>
      </c>
      <c r="I13" s="56">
        <v>9148</v>
      </c>
      <c r="J13" s="56">
        <v>10047</v>
      </c>
      <c r="K13" s="56">
        <v>14221</v>
      </c>
      <c r="L13" s="56">
        <v>19386</v>
      </c>
      <c r="M13" s="56">
        <v>19334</v>
      </c>
      <c r="N13" s="56">
        <v>18838</v>
      </c>
      <c r="O13" s="56">
        <v>19479</v>
      </c>
      <c r="P13" s="56">
        <v>20859</v>
      </c>
      <c r="Q13" s="56">
        <v>22884</v>
      </c>
      <c r="R13" s="56">
        <v>27178</v>
      </c>
      <c r="S13" s="56">
        <v>26465</v>
      </c>
      <c r="T13" s="56">
        <v>26398</v>
      </c>
      <c r="U13" s="56">
        <v>24259</v>
      </c>
      <c r="V13" s="56">
        <v>23958</v>
      </c>
      <c r="W13" s="56">
        <v>18796</v>
      </c>
    </row>
    <row r="14" spans="1:23" ht="16.5" customHeight="1">
      <c r="A14" s="23" t="s">
        <v>50</v>
      </c>
      <c r="B14" s="56">
        <v>5463</v>
      </c>
      <c r="C14" s="56">
        <v>5618</v>
      </c>
      <c r="D14" s="56">
        <v>5010</v>
      </c>
      <c r="E14" s="56">
        <v>4676</v>
      </c>
      <c r="F14" s="56">
        <v>4470</v>
      </c>
      <c r="G14" s="56">
        <v>4962</v>
      </c>
      <c r="H14" s="56">
        <v>10105</v>
      </c>
      <c r="I14" s="56">
        <v>11890</v>
      </c>
      <c r="J14" s="56">
        <v>11941</v>
      </c>
      <c r="K14" s="56">
        <v>11163</v>
      </c>
      <c r="L14" s="56">
        <v>8639</v>
      </c>
      <c r="M14" s="56">
        <v>11765</v>
      </c>
      <c r="N14" s="56">
        <v>15419</v>
      </c>
      <c r="O14" s="56">
        <v>15365</v>
      </c>
      <c r="P14" s="56">
        <v>16278</v>
      </c>
      <c r="Q14" s="56">
        <v>15531</v>
      </c>
      <c r="R14" s="56">
        <v>15400</v>
      </c>
      <c r="S14" s="56">
        <v>19094</v>
      </c>
      <c r="T14" s="56">
        <v>20405</v>
      </c>
      <c r="U14" s="56">
        <v>36785</v>
      </c>
      <c r="V14" s="56">
        <v>67859</v>
      </c>
      <c r="W14" s="56">
        <v>92665</v>
      </c>
    </row>
    <row r="15" spans="1:23" ht="6" customHeight="1">
      <c r="A15" s="24"/>
      <c r="B15" s="56"/>
      <c r="C15" s="56"/>
      <c r="D15" s="56"/>
      <c r="E15" s="56"/>
      <c r="F15" s="56"/>
      <c r="G15" s="56"/>
      <c r="H15" s="56"/>
      <c r="I15" s="56"/>
      <c r="J15" s="56"/>
      <c r="K15" s="56"/>
      <c r="L15" s="56"/>
      <c r="M15" s="56"/>
      <c r="N15" s="56"/>
      <c r="O15" s="56"/>
      <c r="P15" s="56"/>
      <c r="Q15" s="56"/>
      <c r="R15" s="56"/>
      <c r="S15" s="56"/>
      <c r="T15" s="56"/>
      <c r="U15" s="56"/>
      <c r="V15" s="56"/>
      <c r="W15" s="56"/>
    </row>
    <row r="16" spans="1:23" ht="16.5" customHeight="1">
      <c r="A16" s="97" t="s">
        <v>53</v>
      </c>
      <c r="B16" s="57">
        <v>1919</v>
      </c>
      <c r="C16" s="57">
        <v>1695</v>
      </c>
      <c r="D16" s="57">
        <v>1257</v>
      </c>
      <c r="E16" s="57">
        <v>880</v>
      </c>
      <c r="F16" s="57">
        <v>462</v>
      </c>
      <c r="G16" s="57">
        <v>4725</v>
      </c>
      <c r="H16" s="57">
        <v>6211</v>
      </c>
      <c r="I16" s="57">
        <v>7512</v>
      </c>
      <c r="J16" s="57">
        <v>7492</v>
      </c>
      <c r="K16" s="57">
        <v>4865</v>
      </c>
      <c r="L16" s="57">
        <v>1775</v>
      </c>
      <c r="M16" s="57">
        <v>2176</v>
      </c>
      <c r="N16" s="57">
        <v>6743</v>
      </c>
      <c r="O16" s="57">
        <v>6242</v>
      </c>
      <c r="P16" s="57">
        <v>7438</v>
      </c>
      <c r="Q16" s="57">
        <v>7938</v>
      </c>
      <c r="R16" s="57">
        <v>7303</v>
      </c>
      <c r="S16" s="93">
        <v>6927</v>
      </c>
      <c r="T16" s="93">
        <v>5825</v>
      </c>
      <c r="U16" s="93">
        <v>3835</v>
      </c>
      <c r="V16" s="93">
        <v>2240</v>
      </c>
      <c r="W16" s="93">
        <v>1251</v>
      </c>
    </row>
    <row r="17" spans="1:23" ht="16.5" customHeight="1">
      <c r="A17" s="22" t="s">
        <v>48</v>
      </c>
      <c r="B17" s="55">
        <v>0</v>
      </c>
      <c r="C17" s="55">
        <v>10</v>
      </c>
      <c r="D17" s="55">
        <v>3</v>
      </c>
      <c r="E17" s="55">
        <v>0</v>
      </c>
      <c r="F17" s="55">
        <v>0</v>
      </c>
      <c r="G17" s="55">
        <v>0</v>
      </c>
      <c r="H17" s="55">
        <v>1</v>
      </c>
      <c r="I17" s="55">
        <v>3</v>
      </c>
      <c r="J17" s="55">
        <v>5</v>
      </c>
      <c r="K17" s="55">
        <v>12</v>
      </c>
      <c r="L17" s="55">
        <v>0</v>
      </c>
      <c r="M17" s="55">
        <v>0</v>
      </c>
      <c r="N17" s="55">
        <v>1301</v>
      </c>
      <c r="O17" s="55">
        <v>0</v>
      </c>
      <c r="P17" s="55">
        <v>0</v>
      </c>
      <c r="Q17" s="55">
        <v>0</v>
      </c>
      <c r="R17" s="55">
        <v>0</v>
      </c>
      <c r="S17" s="55">
        <v>0</v>
      </c>
      <c r="T17" s="55">
        <v>0</v>
      </c>
      <c r="U17" s="55">
        <v>2</v>
      </c>
      <c r="V17" s="55">
        <v>0</v>
      </c>
      <c r="W17" s="55">
        <v>1</v>
      </c>
    </row>
    <row r="18" spans="1:23" ht="16.5" customHeight="1">
      <c r="A18" s="23" t="s">
        <v>54</v>
      </c>
      <c r="B18" s="56">
        <v>0</v>
      </c>
      <c r="C18" s="56">
        <v>5</v>
      </c>
      <c r="D18" s="56">
        <v>3</v>
      </c>
      <c r="E18" s="56">
        <v>0</v>
      </c>
      <c r="F18" s="56">
        <v>0</v>
      </c>
      <c r="G18" s="56">
        <v>0</v>
      </c>
      <c r="H18" s="56">
        <v>1</v>
      </c>
      <c r="I18" s="56">
        <v>3</v>
      </c>
      <c r="J18" s="56">
        <v>5</v>
      </c>
      <c r="K18" s="56">
        <v>12</v>
      </c>
      <c r="L18" s="56">
        <v>0</v>
      </c>
      <c r="M18" s="56">
        <v>0</v>
      </c>
      <c r="N18" s="56">
        <v>0</v>
      </c>
      <c r="O18" s="56">
        <v>0</v>
      </c>
      <c r="P18" s="56">
        <v>0</v>
      </c>
      <c r="Q18" s="56">
        <v>0</v>
      </c>
      <c r="R18" s="56">
        <v>0</v>
      </c>
      <c r="S18" s="56">
        <v>0</v>
      </c>
      <c r="T18" s="56">
        <v>0</v>
      </c>
      <c r="U18" s="56">
        <v>0</v>
      </c>
      <c r="V18" s="56">
        <v>0</v>
      </c>
      <c r="W18" s="56">
        <v>0</v>
      </c>
    </row>
    <row r="19" spans="1:23" ht="16.5" customHeight="1">
      <c r="A19" s="23" t="s">
        <v>50</v>
      </c>
      <c r="B19" s="56">
        <v>0</v>
      </c>
      <c r="C19" s="56">
        <v>5</v>
      </c>
      <c r="D19" s="56">
        <v>0</v>
      </c>
      <c r="E19" s="56">
        <v>0</v>
      </c>
      <c r="F19" s="56">
        <v>0</v>
      </c>
      <c r="G19" s="56">
        <v>0</v>
      </c>
      <c r="H19" s="56">
        <v>0</v>
      </c>
      <c r="I19" s="56">
        <v>0</v>
      </c>
      <c r="J19" s="56">
        <v>0</v>
      </c>
      <c r="K19" s="56">
        <v>0</v>
      </c>
      <c r="L19" s="56">
        <v>0</v>
      </c>
      <c r="M19" s="56">
        <v>0</v>
      </c>
      <c r="N19" s="56">
        <v>1301</v>
      </c>
      <c r="O19" s="56">
        <v>0</v>
      </c>
      <c r="P19" s="56">
        <v>0</v>
      </c>
      <c r="Q19" s="56">
        <v>0</v>
      </c>
      <c r="R19" s="56">
        <v>0</v>
      </c>
      <c r="S19" s="56">
        <v>0</v>
      </c>
      <c r="T19" s="56">
        <v>0</v>
      </c>
      <c r="U19" s="56">
        <v>0</v>
      </c>
      <c r="V19" s="56">
        <v>0</v>
      </c>
      <c r="W19" s="56">
        <v>0</v>
      </c>
    </row>
    <row r="20" spans="1:23" ht="16.5" customHeight="1">
      <c r="A20" s="23" t="s">
        <v>55</v>
      </c>
      <c r="B20" s="56">
        <v>0</v>
      </c>
      <c r="C20" s="56">
        <v>0</v>
      </c>
      <c r="D20" s="56">
        <v>0</v>
      </c>
      <c r="E20" s="56">
        <v>0</v>
      </c>
      <c r="F20" s="56">
        <v>0</v>
      </c>
      <c r="G20" s="56">
        <v>0</v>
      </c>
      <c r="H20" s="56">
        <v>0</v>
      </c>
      <c r="I20" s="56">
        <v>0</v>
      </c>
      <c r="J20" s="56">
        <v>0</v>
      </c>
      <c r="K20" s="56">
        <v>0</v>
      </c>
      <c r="L20" s="56">
        <v>0</v>
      </c>
      <c r="M20" s="56">
        <v>0</v>
      </c>
      <c r="N20" s="56">
        <v>0</v>
      </c>
      <c r="O20" s="56">
        <v>0</v>
      </c>
      <c r="P20" s="56">
        <v>0</v>
      </c>
      <c r="Q20" s="56">
        <v>0</v>
      </c>
      <c r="R20" s="56">
        <v>0</v>
      </c>
      <c r="S20" s="56">
        <v>0</v>
      </c>
      <c r="T20" s="56">
        <v>0</v>
      </c>
      <c r="U20" s="56">
        <v>2</v>
      </c>
      <c r="V20" s="56">
        <v>0</v>
      </c>
      <c r="W20" s="56">
        <v>1</v>
      </c>
    </row>
    <row r="21" spans="1:23" ht="16.5" customHeight="1">
      <c r="A21" s="22" t="s">
        <v>51</v>
      </c>
      <c r="B21" s="55">
        <v>1919</v>
      </c>
      <c r="C21" s="55">
        <v>1685</v>
      </c>
      <c r="D21" s="55">
        <v>1254</v>
      </c>
      <c r="E21" s="55">
        <v>880</v>
      </c>
      <c r="F21" s="55">
        <v>462</v>
      </c>
      <c r="G21" s="55">
        <v>4725</v>
      </c>
      <c r="H21" s="55">
        <v>6210</v>
      </c>
      <c r="I21" s="55">
        <v>7509</v>
      </c>
      <c r="J21" s="55">
        <v>7487</v>
      </c>
      <c r="K21" s="55">
        <v>4853</v>
      </c>
      <c r="L21" s="55">
        <v>1775</v>
      </c>
      <c r="M21" s="55">
        <v>2176</v>
      </c>
      <c r="N21" s="55">
        <v>5442</v>
      </c>
      <c r="O21" s="55">
        <v>6242</v>
      </c>
      <c r="P21" s="55">
        <v>7438</v>
      </c>
      <c r="Q21" s="55">
        <v>7938</v>
      </c>
      <c r="R21" s="55">
        <v>7303</v>
      </c>
      <c r="S21" s="55">
        <v>6927</v>
      </c>
      <c r="T21" s="55">
        <v>5825</v>
      </c>
      <c r="U21" s="55">
        <v>3833</v>
      </c>
      <c r="V21" s="55">
        <v>2240</v>
      </c>
      <c r="W21" s="55">
        <v>1250</v>
      </c>
    </row>
    <row r="22" spans="1:23" ht="16.5" customHeight="1">
      <c r="A22" s="23" t="s">
        <v>54</v>
      </c>
      <c r="B22" s="55"/>
      <c r="C22" s="55"/>
      <c r="D22" s="55"/>
      <c r="E22" s="55"/>
      <c r="F22" s="55"/>
      <c r="G22" s="55"/>
      <c r="H22" s="55"/>
      <c r="I22" s="55"/>
      <c r="J22" s="55"/>
      <c r="K22" s="55"/>
      <c r="L22" s="55"/>
      <c r="M22" s="55"/>
      <c r="N22" s="55"/>
      <c r="O22" s="55"/>
      <c r="P22" s="55"/>
      <c r="Q22" s="55"/>
      <c r="R22" s="55"/>
      <c r="S22" s="55"/>
      <c r="T22" s="55">
        <v>0</v>
      </c>
      <c r="U22" s="55">
        <v>0</v>
      </c>
      <c r="V22" s="55">
        <v>0</v>
      </c>
      <c r="W22" s="55">
        <v>0</v>
      </c>
    </row>
    <row r="23" spans="1:23" ht="16.5" customHeight="1">
      <c r="A23" s="23" t="s">
        <v>52</v>
      </c>
      <c r="B23" s="56">
        <v>0</v>
      </c>
      <c r="C23" s="56">
        <v>0</v>
      </c>
      <c r="D23" s="56">
        <v>0</v>
      </c>
      <c r="E23" s="56">
        <v>0</v>
      </c>
      <c r="F23" s="56">
        <v>0</v>
      </c>
      <c r="G23" s="56">
        <v>0</v>
      </c>
      <c r="H23" s="56">
        <v>128</v>
      </c>
      <c r="I23" s="56">
        <v>125</v>
      </c>
      <c r="J23" s="56">
        <v>125</v>
      </c>
      <c r="K23" s="56">
        <v>125</v>
      </c>
      <c r="L23" s="56">
        <v>126</v>
      </c>
      <c r="M23" s="56">
        <v>118</v>
      </c>
      <c r="N23" s="56">
        <v>113</v>
      </c>
      <c r="O23" s="56">
        <v>109</v>
      </c>
      <c r="P23" s="56">
        <v>116</v>
      </c>
      <c r="Q23" s="56">
        <v>113</v>
      </c>
      <c r="R23" s="56">
        <v>113</v>
      </c>
      <c r="S23" s="56">
        <v>117</v>
      </c>
      <c r="T23" s="56">
        <v>114</v>
      </c>
      <c r="U23" s="56">
        <v>108</v>
      </c>
      <c r="V23" s="56">
        <v>109</v>
      </c>
      <c r="W23" s="56">
        <v>106</v>
      </c>
    </row>
    <row r="24" spans="1:23" ht="16.5" customHeight="1">
      <c r="A24" s="23" t="s">
        <v>49</v>
      </c>
      <c r="B24" s="56">
        <v>10</v>
      </c>
      <c r="C24" s="56">
        <v>0</v>
      </c>
      <c r="D24" s="56">
        <v>0</v>
      </c>
      <c r="E24" s="56">
        <v>0</v>
      </c>
      <c r="F24" s="56">
        <v>0</v>
      </c>
      <c r="G24" s="56">
        <v>0</v>
      </c>
      <c r="H24" s="56">
        <v>0</v>
      </c>
      <c r="I24" s="56">
        <v>0</v>
      </c>
      <c r="J24" s="56">
        <v>0</v>
      </c>
      <c r="K24" s="56">
        <v>0</v>
      </c>
      <c r="L24" s="56">
        <v>0</v>
      </c>
      <c r="M24" s="56">
        <v>0</v>
      </c>
      <c r="N24" s="56">
        <v>0</v>
      </c>
      <c r="O24" s="56">
        <v>0</v>
      </c>
      <c r="P24" s="56">
        <v>0</v>
      </c>
      <c r="Q24" s="56">
        <v>0</v>
      </c>
      <c r="R24" s="56">
        <v>0</v>
      </c>
      <c r="S24" s="56">
        <v>0</v>
      </c>
      <c r="T24" s="56">
        <v>0</v>
      </c>
      <c r="U24" s="56">
        <v>0</v>
      </c>
      <c r="V24" s="56">
        <v>0</v>
      </c>
      <c r="W24" s="56">
        <v>0</v>
      </c>
    </row>
    <row r="25" spans="1:23" ht="16.5" customHeight="1">
      <c r="A25" s="23" t="s">
        <v>50</v>
      </c>
      <c r="B25" s="56">
        <v>1909</v>
      </c>
      <c r="C25" s="56">
        <v>1685</v>
      </c>
      <c r="D25" s="56">
        <v>1254</v>
      </c>
      <c r="E25" s="56">
        <v>880</v>
      </c>
      <c r="F25" s="56">
        <v>462</v>
      </c>
      <c r="G25" s="56">
        <v>4725</v>
      </c>
      <c r="H25" s="56">
        <v>6082</v>
      </c>
      <c r="I25" s="56">
        <v>7384</v>
      </c>
      <c r="J25" s="56">
        <v>7362</v>
      </c>
      <c r="K25" s="56">
        <v>4728</v>
      </c>
      <c r="L25" s="56">
        <v>1649</v>
      </c>
      <c r="M25" s="56">
        <v>2058</v>
      </c>
      <c r="N25" s="56">
        <v>5329</v>
      </c>
      <c r="O25" s="56">
        <v>6133</v>
      </c>
      <c r="P25" s="56">
        <v>7322</v>
      </c>
      <c r="Q25" s="56">
        <v>7825</v>
      </c>
      <c r="R25" s="56">
        <v>7190</v>
      </c>
      <c r="S25" s="56">
        <v>6810</v>
      </c>
      <c r="T25" s="56">
        <v>5711</v>
      </c>
      <c r="U25" s="56">
        <v>3725</v>
      </c>
      <c r="V25" s="56">
        <v>2131</v>
      </c>
      <c r="W25" s="56">
        <v>1144</v>
      </c>
    </row>
    <row r="26" spans="1:23" ht="6" customHeight="1">
      <c r="A26" s="24"/>
      <c r="B26" s="56"/>
      <c r="C26" s="56"/>
      <c r="D26" s="56"/>
      <c r="E26" s="56"/>
      <c r="F26" s="56"/>
      <c r="G26" s="56"/>
      <c r="H26" s="56"/>
      <c r="I26" s="56"/>
      <c r="J26" s="56"/>
      <c r="K26" s="56"/>
      <c r="L26" s="56"/>
      <c r="M26" s="56"/>
      <c r="N26" s="56"/>
      <c r="O26" s="56"/>
      <c r="P26" s="56"/>
      <c r="Q26" s="56"/>
      <c r="R26" s="56"/>
      <c r="S26" s="56"/>
      <c r="T26" s="56"/>
      <c r="U26" s="56"/>
      <c r="V26" s="56"/>
      <c r="W26" s="56"/>
    </row>
    <row r="27" spans="1:23" ht="16.5" customHeight="1">
      <c r="A27" s="97" t="s">
        <v>56</v>
      </c>
      <c r="B27" s="57">
        <v>1746</v>
      </c>
      <c r="C27" s="57">
        <v>2657</v>
      </c>
      <c r="D27" s="57">
        <v>6109</v>
      </c>
      <c r="E27" s="57">
        <v>14089</v>
      </c>
      <c r="F27" s="57">
        <v>30949</v>
      </c>
      <c r="G27" s="57">
        <v>39471</v>
      </c>
      <c r="H27" s="57">
        <v>30860</v>
      </c>
      <c r="I27" s="57">
        <v>28116</v>
      </c>
      <c r="J27" s="57">
        <v>25193</v>
      </c>
      <c r="K27" s="57">
        <v>21541</v>
      </c>
      <c r="L27" s="57">
        <v>22555</v>
      </c>
      <c r="M27" s="57">
        <v>18752</v>
      </c>
      <c r="N27" s="57">
        <v>12823</v>
      </c>
      <c r="O27" s="57">
        <v>8966</v>
      </c>
      <c r="P27" s="57">
        <v>6228</v>
      </c>
      <c r="Q27" s="57">
        <v>5797</v>
      </c>
      <c r="R27" s="57">
        <v>4768</v>
      </c>
      <c r="S27" s="93">
        <v>3670</v>
      </c>
      <c r="T27" s="93">
        <v>3406</v>
      </c>
      <c r="U27" s="93">
        <v>2054</v>
      </c>
      <c r="V27" s="93">
        <v>1738</v>
      </c>
      <c r="W27" s="93">
        <v>1531</v>
      </c>
    </row>
    <row r="28" spans="1:23" ht="16.5" customHeight="1">
      <c r="A28" s="22" t="s">
        <v>48</v>
      </c>
      <c r="B28" s="55">
        <v>1087</v>
      </c>
      <c r="C28" s="55">
        <v>1647</v>
      </c>
      <c r="D28" s="55" t="s">
        <v>2</v>
      </c>
      <c r="E28" s="55">
        <v>6465</v>
      </c>
      <c r="F28" s="55">
        <v>11723</v>
      </c>
      <c r="G28" s="55">
        <v>9330</v>
      </c>
      <c r="H28" s="55">
        <v>4621</v>
      </c>
      <c r="I28" s="55">
        <v>4432</v>
      </c>
      <c r="J28" s="55">
        <v>5778</v>
      </c>
      <c r="K28" s="55">
        <v>4248</v>
      </c>
      <c r="L28" s="55">
        <v>5432</v>
      </c>
      <c r="M28" s="55">
        <v>5236</v>
      </c>
      <c r="N28" s="55">
        <v>4121</v>
      </c>
      <c r="O28" s="55">
        <v>3657</v>
      </c>
      <c r="P28" s="55">
        <v>2009</v>
      </c>
      <c r="Q28" s="55">
        <v>1231</v>
      </c>
      <c r="R28" s="55">
        <v>1162</v>
      </c>
      <c r="S28" s="55">
        <v>1104</v>
      </c>
      <c r="T28" s="55">
        <v>1473</v>
      </c>
      <c r="U28" s="55">
        <v>885</v>
      </c>
      <c r="V28" s="55">
        <v>877</v>
      </c>
      <c r="W28" s="55">
        <v>960</v>
      </c>
    </row>
    <row r="29" spans="1:23" ht="16.5" customHeight="1">
      <c r="A29" s="23" t="s">
        <v>54</v>
      </c>
      <c r="B29" s="56">
        <v>1057</v>
      </c>
      <c r="C29" s="56">
        <v>1568</v>
      </c>
      <c r="D29" s="56">
        <v>2663</v>
      </c>
      <c r="E29" s="56">
        <v>5372</v>
      </c>
      <c r="F29" s="56">
        <v>9969</v>
      </c>
      <c r="G29" s="56">
        <v>8238</v>
      </c>
      <c r="H29" s="56">
        <v>4193</v>
      </c>
      <c r="I29" s="56">
        <v>4007</v>
      </c>
      <c r="J29" s="56">
        <v>5686</v>
      </c>
      <c r="K29" s="56">
        <v>4063</v>
      </c>
      <c r="L29" s="56">
        <v>4771</v>
      </c>
      <c r="M29" s="56">
        <v>4677</v>
      </c>
      <c r="N29" s="56">
        <v>3885</v>
      </c>
      <c r="O29" s="56">
        <v>3477</v>
      </c>
      <c r="P29" s="56">
        <v>1878</v>
      </c>
      <c r="Q29" s="56">
        <v>1201</v>
      </c>
      <c r="R29" s="56">
        <v>1134</v>
      </c>
      <c r="S29" s="56">
        <v>1062</v>
      </c>
      <c r="T29" s="56">
        <v>1462</v>
      </c>
      <c r="U29" s="56">
        <v>843</v>
      </c>
      <c r="V29" s="56">
        <v>833</v>
      </c>
      <c r="W29" s="56">
        <v>879</v>
      </c>
    </row>
    <row r="30" spans="1:23" ht="16.5" customHeight="1">
      <c r="A30" s="23" t="s">
        <v>49</v>
      </c>
      <c r="B30" s="56">
        <v>11</v>
      </c>
      <c r="C30" s="56">
        <v>11</v>
      </c>
      <c r="D30" s="56">
        <v>24</v>
      </c>
      <c r="E30" s="56">
        <v>98</v>
      </c>
      <c r="F30" s="56">
        <v>0</v>
      </c>
      <c r="G30" s="56">
        <v>0</v>
      </c>
      <c r="H30" s="56">
        <v>0</v>
      </c>
      <c r="I30" s="56">
        <v>0</v>
      </c>
      <c r="J30" s="56">
        <v>0</v>
      </c>
      <c r="K30" s="56">
        <v>0</v>
      </c>
      <c r="L30" s="56">
        <v>0</v>
      </c>
      <c r="M30" s="56">
        <v>0</v>
      </c>
      <c r="N30" s="56">
        <v>0</v>
      </c>
      <c r="O30" s="56">
        <v>5</v>
      </c>
      <c r="P30" s="56">
        <v>0</v>
      </c>
      <c r="Q30" s="56">
        <v>0</v>
      </c>
      <c r="R30" s="56">
        <v>0</v>
      </c>
      <c r="S30" s="56">
        <v>0</v>
      </c>
      <c r="T30" s="56">
        <v>4</v>
      </c>
      <c r="U30" s="56">
        <v>4</v>
      </c>
      <c r="V30" s="56">
        <v>4</v>
      </c>
      <c r="W30" s="56">
        <v>4</v>
      </c>
    </row>
    <row r="31" spans="1:23" ht="16.5" customHeight="1">
      <c r="A31" s="23" t="s">
        <v>50</v>
      </c>
      <c r="B31" s="56">
        <v>19</v>
      </c>
      <c r="C31" s="56">
        <v>68</v>
      </c>
      <c r="D31" s="56">
        <v>394</v>
      </c>
      <c r="E31" s="56">
        <v>995</v>
      </c>
      <c r="F31" s="56">
        <v>1754</v>
      </c>
      <c r="G31" s="56">
        <v>1092</v>
      </c>
      <c r="H31" s="56">
        <v>428</v>
      </c>
      <c r="I31" s="56">
        <v>425</v>
      </c>
      <c r="J31" s="56">
        <v>92</v>
      </c>
      <c r="K31" s="56">
        <v>185</v>
      </c>
      <c r="L31" s="56">
        <v>661</v>
      </c>
      <c r="M31" s="56">
        <v>559</v>
      </c>
      <c r="N31" s="56">
        <v>236</v>
      </c>
      <c r="O31" s="56">
        <v>175</v>
      </c>
      <c r="P31" s="56">
        <v>131</v>
      </c>
      <c r="Q31" s="56">
        <v>30</v>
      </c>
      <c r="R31" s="56">
        <v>28</v>
      </c>
      <c r="S31" s="56">
        <v>42</v>
      </c>
      <c r="T31" s="56">
        <v>7</v>
      </c>
      <c r="U31" s="56">
        <v>22</v>
      </c>
      <c r="V31" s="56">
        <v>1</v>
      </c>
      <c r="W31" s="56">
        <v>2</v>
      </c>
    </row>
    <row r="32" spans="1:23" ht="16.5" customHeight="1">
      <c r="A32" s="23" t="s">
        <v>55</v>
      </c>
      <c r="B32" s="56">
        <v>0</v>
      </c>
      <c r="C32" s="56">
        <v>0</v>
      </c>
      <c r="D32" s="56">
        <v>0</v>
      </c>
      <c r="E32" s="56">
        <v>0</v>
      </c>
      <c r="F32" s="56">
        <v>0</v>
      </c>
      <c r="G32" s="56">
        <v>0</v>
      </c>
      <c r="H32" s="56">
        <v>0</v>
      </c>
      <c r="I32" s="56">
        <v>0</v>
      </c>
      <c r="J32" s="56">
        <v>0</v>
      </c>
      <c r="K32" s="56">
        <v>0</v>
      </c>
      <c r="L32" s="56">
        <v>0</v>
      </c>
      <c r="M32" s="56">
        <v>0</v>
      </c>
      <c r="N32" s="56">
        <v>0</v>
      </c>
      <c r="O32" s="56">
        <v>0</v>
      </c>
      <c r="P32" s="56">
        <v>0</v>
      </c>
      <c r="Q32" s="56">
        <v>0</v>
      </c>
      <c r="R32" s="56">
        <v>0</v>
      </c>
      <c r="S32" s="56">
        <v>0</v>
      </c>
      <c r="T32" s="56">
        <v>0</v>
      </c>
      <c r="U32" s="56">
        <v>16</v>
      </c>
      <c r="V32" s="56">
        <v>39</v>
      </c>
      <c r="W32" s="56">
        <v>75</v>
      </c>
    </row>
    <row r="33" spans="1:23" ht="16.5" customHeight="1">
      <c r="A33" s="22" t="s">
        <v>51</v>
      </c>
      <c r="B33" s="55">
        <v>659</v>
      </c>
      <c r="C33" s="55">
        <v>1010</v>
      </c>
      <c r="D33" s="55">
        <v>3028</v>
      </c>
      <c r="E33" s="55">
        <v>7624</v>
      </c>
      <c r="F33" s="55">
        <v>19226</v>
      </c>
      <c r="G33" s="55">
        <v>30141</v>
      </c>
      <c r="H33" s="55">
        <v>26239</v>
      </c>
      <c r="I33" s="55">
        <v>23684</v>
      </c>
      <c r="J33" s="55">
        <v>19415</v>
      </c>
      <c r="K33" s="55">
        <v>17293</v>
      </c>
      <c r="L33" s="55">
        <v>17123</v>
      </c>
      <c r="M33" s="55">
        <v>13516</v>
      </c>
      <c r="N33" s="55">
        <v>8702</v>
      </c>
      <c r="O33" s="55">
        <v>5309</v>
      </c>
      <c r="P33" s="55">
        <v>4219</v>
      </c>
      <c r="Q33" s="55">
        <v>4566</v>
      </c>
      <c r="R33" s="55">
        <v>3606</v>
      </c>
      <c r="S33" s="55">
        <v>2566</v>
      </c>
      <c r="T33" s="55">
        <v>1933</v>
      </c>
      <c r="U33" s="55">
        <v>1169</v>
      </c>
      <c r="V33" s="55">
        <v>861</v>
      </c>
      <c r="W33" s="55">
        <v>571</v>
      </c>
    </row>
    <row r="34" spans="1:23" ht="16.5" customHeight="1">
      <c r="A34" s="23" t="s">
        <v>54</v>
      </c>
      <c r="B34" s="56">
        <v>429</v>
      </c>
      <c r="C34" s="56">
        <v>581</v>
      </c>
      <c r="D34" s="56">
        <v>1377</v>
      </c>
      <c r="E34" s="56">
        <v>3751</v>
      </c>
      <c r="F34" s="56">
        <v>9014</v>
      </c>
      <c r="G34" s="56">
        <v>20740</v>
      </c>
      <c r="H34" s="56">
        <v>19492</v>
      </c>
      <c r="I34" s="56">
        <v>17806</v>
      </c>
      <c r="J34" s="56">
        <v>14551</v>
      </c>
      <c r="K34" s="56">
        <v>12939</v>
      </c>
      <c r="L34" s="56">
        <v>10288</v>
      </c>
      <c r="M34" s="56">
        <v>7131</v>
      </c>
      <c r="N34" s="56">
        <v>3752</v>
      </c>
      <c r="O34" s="56">
        <v>1673</v>
      </c>
      <c r="P34" s="56">
        <v>462</v>
      </c>
      <c r="Q34" s="56">
        <v>513</v>
      </c>
      <c r="R34" s="56">
        <v>383</v>
      </c>
      <c r="S34" s="56">
        <v>368</v>
      </c>
      <c r="T34" s="56">
        <v>341</v>
      </c>
      <c r="U34" s="56">
        <v>100</v>
      </c>
      <c r="V34" s="56">
        <v>96</v>
      </c>
      <c r="W34" s="56">
        <v>54</v>
      </c>
    </row>
    <row r="35" spans="1:23" ht="16.5" customHeight="1">
      <c r="A35" s="23" t="s">
        <v>49</v>
      </c>
      <c r="B35" s="56">
        <v>103</v>
      </c>
      <c r="C35" s="56">
        <v>356</v>
      </c>
      <c r="D35" s="56">
        <v>1232</v>
      </c>
      <c r="E35" s="56">
        <v>3304</v>
      </c>
      <c r="F35" s="56">
        <v>6998</v>
      </c>
      <c r="G35" s="56">
        <v>6124</v>
      </c>
      <c r="H35" s="56">
        <v>4924</v>
      </c>
      <c r="I35" s="56">
        <v>4672</v>
      </c>
      <c r="J35" s="56">
        <v>3648</v>
      </c>
      <c r="K35" s="56">
        <v>3301</v>
      </c>
      <c r="L35" s="56">
        <v>5082</v>
      </c>
      <c r="M35" s="56">
        <v>4365</v>
      </c>
      <c r="N35" s="56">
        <v>3490</v>
      </c>
      <c r="O35" s="56">
        <v>2854</v>
      </c>
      <c r="P35" s="56">
        <v>2753</v>
      </c>
      <c r="Q35" s="56">
        <v>2841</v>
      </c>
      <c r="R35" s="56">
        <v>2071</v>
      </c>
      <c r="S35" s="56">
        <v>1244</v>
      </c>
      <c r="T35" s="56">
        <v>665</v>
      </c>
      <c r="U35" s="56">
        <v>412</v>
      </c>
      <c r="V35" s="56">
        <v>265</v>
      </c>
      <c r="W35" s="56">
        <v>166</v>
      </c>
    </row>
    <row r="36" spans="1:23" ht="16.5" customHeight="1">
      <c r="A36" s="23" t="s">
        <v>50</v>
      </c>
      <c r="B36" s="56">
        <v>127</v>
      </c>
      <c r="C36" s="56">
        <v>73</v>
      </c>
      <c r="D36" s="56">
        <v>419</v>
      </c>
      <c r="E36" s="56">
        <v>569</v>
      </c>
      <c r="F36" s="56">
        <v>3214</v>
      </c>
      <c r="G36" s="56">
        <v>3277</v>
      </c>
      <c r="H36" s="56">
        <v>1823</v>
      </c>
      <c r="I36" s="56">
        <v>1206</v>
      </c>
      <c r="J36" s="56">
        <v>1216</v>
      </c>
      <c r="K36" s="56">
        <v>1053</v>
      </c>
      <c r="L36" s="56">
        <v>1753</v>
      </c>
      <c r="M36" s="56">
        <v>2020</v>
      </c>
      <c r="N36" s="56">
        <v>1460</v>
      </c>
      <c r="O36" s="56">
        <v>782</v>
      </c>
      <c r="P36" s="56">
        <v>1004</v>
      </c>
      <c r="Q36" s="56">
        <v>1212</v>
      </c>
      <c r="R36" s="56">
        <v>1152</v>
      </c>
      <c r="S36" s="56">
        <v>954</v>
      </c>
      <c r="T36" s="56">
        <v>927</v>
      </c>
      <c r="U36" s="56">
        <v>657</v>
      </c>
      <c r="V36" s="56">
        <v>500</v>
      </c>
      <c r="W36" s="56">
        <v>351</v>
      </c>
    </row>
    <row r="37" spans="1:23" ht="6" customHeight="1">
      <c r="A37" s="24"/>
      <c r="B37" s="56"/>
      <c r="C37" s="56"/>
      <c r="D37" s="56"/>
      <c r="E37" s="56"/>
      <c r="F37" s="56"/>
      <c r="G37" s="56"/>
      <c r="H37" s="56"/>
      <c r="I37" s="56"/>
      <c r="J37" s="56"/>
      <c r="K37" s="56"/>
      <c r="L37" s="56"/>
      <c r="M37" s="56"/>
      <c r="N37" s="56"/>
      <c r="O37" s="56"/>
      <c r="P37" s="56"/>
      <c r="Q37" s="56"/>
      <c r="R37" s="56"/>
      <c r="S37" s="55"/>
      <c r="T37" s="55"/>
      <c r="U37" s="55"/>
      <c r="V37" s="55"/>
      <c r="W37" s="55"/>
    </row>
    <row r="38" spans="1:23" ht="16.5" customHeight="1">
      <c r="A38" s="98" t="s">
        <v>57</v>
      </c>
      <c r="B38" s="57">
        <v>10989</v>
      </c>
      <c r="C38" s="57">
        <v>15678</v>
      </c>
      <c r="D38" s="57">
        <v>20913</v>
      </c>
      <c r="E38" s="57">
        <v>26676</v>
      </c>
      <c r="F38" s="57">
        <v>33581</v>
      </c>
      <c r="G38" s="57">
        <v>41255</v>
      </c>
      <c r="H38" s="57">
        <v>43441</v>
      </c>
      <c r="I38" s="57">
        <v>50843</v>
      </c>
      <c r="J38" s="57">
        <v>59357</v>
      </c>
      <c r="K38" s="57">
        <v>70441</v>
      </c>
      <c r="L38" s="57">
        <v>76642</v>
      </c>
      <c r="M38" s="57">
        <v>62228</v>
      </c>
      <c r="N38" s="57">
        <v>49011</v>
      </c>
      <c r="O38" s="57">
        <v>47449</v>
      </c>
      <c r="P38" s="57">
        <v>48750</v>
      </c>
      <c r="Q38" s="57">
        <v>46409</v>
      </c>
      <c r="R38" s="57">
        <v>49990</v>
      </c>
      <c r="S38" s="93">
        <v>49778</v>
      </c>
      <c r="T38" s="93">
        <v>47102</v>
      </c>
      <c r="U38" s="93">
        <v>39185</v>
      </c>
      <c r="V38" s="93">
        <v>40302</v>
      </c>
      <c r="W38" s="93">
        <v>41165</v>
      </c>
    </row>
    <row r="39" spans="1:23" ht="16.5" customHeight="1">
      <c r="A39" s="22" t="s">
        <v>48</v>
      </c>
      <c r="B39" s="55">
        <v>7576</v>
      </c>
      <c r="C39" s="55">
        <v>8364</v>
      </c>
      <c r="D39" s="55">
        <v>7504</v>
      </c>
      <c r="E39" s="55">
        <v>8364</v>
      </c>
      <c r="F39" s="55">
        <v>8512</v>
      </c>
      <c r="G39" s="55">
        <v>10134</v>
      </c>
      <c r="H39" s="55">
        <v>11985</v>
      </c>
      <c r="I39" s="55">
        <v>15190</v>
      </c>
      <c r="J39" s="55">
        <v>18933</v>
      </c>
      <c r="K39" s="55">
        <v>21107</v>
      </c>
      <c r="L39" s="55">
        <v>24310</v>
      </c>
      <c r="M39" s="55">
        <v>15036</v>
      </c>
      <c r="N39" s="55">
        <v>11460</v>
      </c>
      <c r="O39" s="55">
        <v>12122</v>
      </c>
      <c r="P39" s="55">
        <v>14899</v>
      </c>
      <c r="Q39" s="55">
        <v>13589</v>
      </c>
      <c r="R39" s="55">
        <v>14695</v>
      </c>
      <c r="S39" s="55">
        <v>15387</v>
      </c>
      <c r="T39" s="55">
        <v>14798</v>
      </c>
      <c r="U39" s="55">
        <v>7199</v>
      </c>
      <c r="V39" s="55">
        <v>8660</v>
      </c>
      <c r="W39" s="55">
        <v>9973</v>
      </c>
    </row>
    <row r="40" spans="1:23" ht="16.5" customHeight="1">
      <c r="A40" s="23" t="s">
        <v>49</v>
      </c>
      <c r="B40" s="56">
        <v>0</v>
      </c>
      <c r="C40" s="56">
        <v>0</v>
      </c>
      <c r="D40" s="56">
        <v>0</v>
      </c>
      <c r="E40" s="56">
        <v>0</v>
      </c>
      <c r="F40" s="56">
        <v>0</v>
      </c>
      <c r="G40" s="56">
        <v>0</v>
      </c>
      <c r="H40" s="56">
        <v>0</v>
      </c>
      <c r="I40" s="56">
        <v>8</v>
      </c>
      <c r="J40" s="56">
        <v>440</v>
      </c>
      <c r="K40" s="56">
        <v>0</v>
      </c>
      <c r="L40" s="56">
        <v>0</v>
      </c>
      <c r="M40" s="56">
        <v>0</v>
      </c>
      <c r="N40" s="56">
        <v>0</v>
      </c>
      <c r="O40" s="56">
        <v>4</v>
      </c>
      <c r="P40" s="56">
        <v>0</v>
      </c>
      <c r="Q40" s="56">
        <v>0</v>
      </c>
      <c r="R40" s="56">
        <v>0</v>
      </c>
      <c r="S40" s="56">
        <v>0</v>
      </c>
      <c r="T40" s="56">
        <v>0</v>
      </c>
      <c r="U40" s="56">
        <v>0</v>
      </c>
      <c r="V40" s="56">
        <v>0</v>
      </c>
      <c r="W40" s="56">
        <v>0</v>
      </c>
    </row>
    <row r="41" spans="1:23" ht="16.5" customHeight="1">
      <c r="A41" s="23" t="s">
        <v>50</v>
      </c>
      <c r="B41" s="56">
        <v>363</v>
      </c>
      <c r="C41" s="56">
        <v>471</v>
      </c>
      <c r="D41" s="56">
        <v>634</v>
      </c>
      <c r="E41" s="56">
        <v>736</v>
      </c>
      <c r="F41" s="56">
        <v>838</v>
      </c>
      <c r="G41" s="56">
        <v>800</v>
      </c>
      <c r="H41" s="56">
        <v>525</v>
      </c>
      <c r="I41" s="56">
        <v>790</v>
      </c>
      <c r="J41" s="56">
        <v>1500</v>
      </c>
      <c r="K41" s="56">
        <v>717</v>
      </c>
      <c r="L41" s="56">
        <v>899</v>
      </c>
      <c r="M41" s="56">
        <v>995</v>
      </c>
      <c r="N41" s="56">
        <v>623</v>
      </c>
      <c r="O41" s="56">
        <v>667</v>
      </c>
      <c r="P41" s="56">
        <v>1060</v>
      </c>
      <c r="Q41" s="56">
        <v>1262</v>
      </c>
      <c r="R41" s="56">
        <v>1398</v>
      </c>
      <c r="S41" s="56">
        <v>747</v>
      </c>
      <c r="T41" s="56">
        <v>554</v>
      </c>
      <c r="U41" s="56">
        <v>581</v>
      </c>
      <c r="V41" s="56">
        <v>713</v>
      </c>
      <c r="W41" s="56">
        <v>618</v>
      </c>
    </row>
    <row r="42" spans="1:23" ht="16.5" customHeight="1">
      <c r="A42" s="23" t="s">
        <v>58</v>
      </c>
      <c r="B42" s="56">
        <v>7213</v>
      </c>
      <c r="C42" s="56">
        <v>7893</v>
      </c>
      <c r="D42" s="56">
        <v>6870</v>
      </c>
      <c r="E42" s="56">
        <v>7628</v>
      </c>
      <c r="F42" s="56">
        <v>7674</v>
      </c>
      <c r="G42" s="56">
        <v>9334</v>
      </c>
      <c r="H42" s="56">
        <v>11460</v>
      </c>
      <c r="I42" s="56">
        <v>14392</v>
      </c>
      <c r="J42" s="56">
        <v>16993</v>
      </c>
      <c r="K42" s="56">
        <v>20390</v>
      </c>
      <c r="L42" s="56">
        <v>23411</v>
      </c>
      <c r="M42" s="56">
        <v>14041</v>
      </c>
      <c r="N42" s="56">
        <v>10837</v>
      </c>
      <c r="O42" s="56">
        <v>11451</v>
      </c>
      <c r="P42" s="56">
        <v>13839</v>
      </c>
      <c r="Q42" s="56">
        <v>12327</v>
      </c>
      <c r="R42" s="56">
        <v>13297</v>
      </c>
      <c r="S42" s="56">
        <v>14640</v>
      </c>
      <c r="T42" s="56">
        <v>14244</v>
      </c>
      <c r="U42" s="56">
        <v>6618</v>
      </c>
      <c r="V42" s="56">
        <v>7947</v>
      </c>
      <c r="W42" s="56">
        <v>9158</v>
      </c>
    </row>
    <row r="43" spans="1:23" ht="16.5" customHeight="1">
      <c r="A43" s="23" t="s">
        <v>55</v>
      </c>
      <c r="B43" s="56">
        <v>0</v>
      </c>
      <c r="C43" s="56">
        <v>0</v>
      </c>
      <c r="D43" s="56">
        <v>0</v>
      </c>
      <c r="E43" s="56">
        <v>0</v>
      </c>
      <c r="F43" s="56">
        <v>0</v>
      </c>
      <c r="G43" s="56">
        <v>0</v>
      </c>
      <c r="H43" s="56">
        <v>0</v>
      </c>
      <c r="I43" s="56">
        <v>0</v>
      </c>
      <c r="J43" s="56">
        <v>0</v>
      </c>
      <c r="K43" s="56">
        <v>0</v>
      </c>
      <c r="L43" s="56">
        <v>0</v>
      </c>
      <c r="M43" s="56">
        <v>0</v>
      </c>
      <c r="N43" s="56">
        <v>0</v>
      </c>
      <c r="O43" s="56">
        <v>0</v>
      </c>
      <c r="P43" s="56">
        <v>0</v>
      </c>
      <c r="Q43" s="56">
        <v>0</v>
      </c>
      <c r="R43" s="56">
        <v>0</v>
      </c>
      <c r="S43" s="56">
        <v>0</v>
      </c>
      <c r="T43" s="56">
        <v>0</v>
      </c>
      <c r="U43" s="56">
        <v>0</v>
      </c>
      <c r="V43" s="56">
        <v>0</v>
      </c>
      <c r="W43" s="56">
        <v>197</v>
      </c>
    </row>
    <row r="44" spans="1:23" ht="16.5" customHeight="1">
      <c r="A44" s="22" t="s">
        <v>51</v>
      </c>
      <c r="B44" s="55">
        <v>3413</v>
      </c>
      <c r="C44" s="55">
        <v>7314</v>
      </c>
      <c r="D44" s="55">
        <v>13409</v>
      </c>
      <c r="E44" s="55">
        <v>18312</v>
      </c>
      <c r="F44" s="55">
        <v>25069</v>
      </c>
      <c r="G44" s="55">
        <v>31121</v>
      </c>
      <c r="H44" s="55">
        <v>31456</v>
      </c>
      <c r="I44" s="55">
        <v>35653</v>
      </c>
      <c r="J44" s="55">
        <v>40424</v>
      </c>
      <c r="K44" s="55">
        <v>49334</v>
      </c>
      <c r="L44" s="55">
        <v>52332</v>
      </c>
      <c r="M44" s="55">
        <v>47192</v>
      </c>
      <c r="N44" s="55">
        <v>37551</v>
      </c>
      <c r="O44" s="55">
        <v>35327</v>
      </c>
      <c r="P44" s="55">
        <v>33851</v>
      </c>
      <c r="Q44" s="55">
        <v>32820</v>
      </c>
      <c r="R44" s="55">
        <v>35295</v>
      </c>
      <c r="S44" s="55">
        <v>34391</v>
      </c>
      <c r="T44" s="55">
        <v>32304</v>
      </c>
      <c r="U44" s="55">
        <v>31986</v>
      </c>
      <c r="V44" s="55">
        <v>31642</v>
      </c>
      <c r="W44" s="55">
        <v>31192</v>
      </c>
    </row>
    <row r="45" spans="1:23" ht="16.5" customHeight="1">
      <c r="A45" s="23" t="s">
        <v>49</v>
      </c>
      <c r="B45" s="56">
        <v>197</v>
      </c>
      <c r="C45" s="56">
        <v>990</v>
      </c>
      <c r="D45" s="56">
        <v>1383</v>
      </c>
      <c r="E45" s="56">
        <v>1963</v>
      </c>
      <c r="F45" s="56">
        <v>2124</v>
      </c>
      <c r="G45" s="56">
        <v>1634</v>
      </c>
      <c r="H45" s="56">
        <v>2472</v>
      </c>
      <c r="I45" s="56">
        <v>3431</v>
      </c>
      <c r="J45" s="56">
        <v>4082</v>
      </c>
      <c r="K45" s="56">
        <v>5251</v>
      </c>
      <c r="L45" s="56">
        <v>6291</v>
      </c>
      <c r="M45" s="56">
        <v>3654</v>
      </c>
      <c r="N45" s="56">
        <v>1559</v>
      </c>
      <c r="O45" s="56">
        <v>1512</v>
      </c>
      <c r="P45" s="56">
        <v>1813</v>
      </c>
      <c r="Q45" s="56">
        <v>1819</v>
      </c>
      <c r="R45" s="56">
        <v>3893</v>
      </c>
      <c r="S45" s="56">
        <v>4323</v>
      </c>
      <c r="T45" s="56">
        <v>5962</v>
      </c>
      <c r="U45" s="56">
        <v>5984</v>
      </c>
      <c r="V45" s="56">
        <v>5915</v>
      </c>
      <c r="W45" s="56">
        <v>5120</v>
      </c>
    </row>
    <row r="46" spans="1:23" ht="16.5" customHeight="1">
      <c r="A46" s="23" t="s">
        <v>50</v>
      </c>
      <c r="B46" s="56">
        <v>3216</v>
      </c>
      <c r="C46" s="56">
        <v>6324</v>
      </c>
      <c r="D46" s="56">
        <v>9740</v>
      </c>
      <c r="E46" s="56">
        <v>13958</v>
      </c>
      <c r="F46" s="56">
        <v>21728</v>
      </c>
      <c r="G46" s="56">
        <v>28753</v>
      </c>
      <c r="H46" s="56">
        <v>28789</v>
      </c>
      <c r="I46" s="56">
        <v>31989</v>
      </c>
      <c r="J46" s="56">
        <v>36157</v>
      </c>
      <c r="K46" s="56">
        <v>43743</v>
      </c>
      <c r="L46" s="56">
        <v>44829</v>
      </c>
      <c r="M46" s="56">
        <v>41724</v>
      </c>
      <c r="N46" s="56">
        <v>33993</v>
      </c>
      <c r="O46" s="56">
        <v>32002</v>
      </c>
      <c r="P46" s="56">
        <v>30863</v>
      </c>
      <c r="Q46" s="56">
        <v>30908</v>
      </c>
      <c r="R46" s="56">
        <v>31195</v>
      </c>
      <c r="S46" s="56">
        <v>29850</v>
      </c>
      <c r="T46" s="56">
        <v>26085</v>
      </c>
      <c r="U46" s="56">
        <v>25865</v>
      </c>
      <c r="V46" s="56">
        <v>25629</v>
      </c>
      <c r="W46" s="56">
        <v>25958</v>
      </c>
    </row>
    <row r="47" spans="1:23" ht="16.5" customHeight="1">
      <c r="A47" s="23" t="s">
        <v>58</v>
      </c>
      <c r="B47" s="56">
        <v>0</v>
      </c>
      <c r="C47" s="56">
        <v>0</v>
      </c>
      <c r="D47" s="56">
        <v>2286</v>
      </c>
      <c r="E47" s="56">
        <v>2391</v>
      </c>
      <c r="F47" s="56">
        <v>1217</v>
      </c>
      <c r="G47" s="56">
        <v>734</v>
      </c>
      <c r="H47" s="56">
        <v>195</v>
      </c>
      <c r="I47" s="56">
        <v>233</v>
      </c>
      <c r="J47" s="56">
        <v>185</v>
      </c>
      <c r="K47" s="56">
        <v>340</v>
      </c>
      <c r="L47" s="56">
        <v>1212</v>
      </c>
      <c r="M47" s="56">
        <v>1814</v>
      </c>
      <c r="N47" s="56">
        <v>1999</v>
      </c>
      <c r="O47" s="56">
        <v>1813</v>
      </c>
      <c r="P47" s="56">
        <v>1175</v>
      </c>
      <c r="Q47" s="56">
        <v>93</v>
      </c>
      <c r="R47" s="56">
        <v>207</v>
      </c>
      <c r="S47" s="56">
        <v>218</v>
      </c>
      <c r="T47" s="56">
        <v>257</v>
      </c>
      <c r="U47" s="56">
        <v>137</v>
      </c>
      <c r="V47" s="56">
        <v>98</v>
      </c>
      <c r="W47" s="56">
        <v>114</v>
      </c>
    </row>
    <row r="48" spans="1:23" ht="16.5" customHeight="1">
      <c r="A48" s="97" t="s">
        <v>59</v>
      </c>
      <c r="B48" s="57">
        <v>414</v>
      </c>
      <c r="C48" s="57">
        <v>559</v>
      </c>
      <c r="D48" s="57">
        <v>834</v>
      </c>
      <c r="E48" s="57">
        <v>1943</v>
      </c>
      <c r="F48" s="57">
        <v>3381</v>
      </c>
      <c r="G48" s="57">
        <v>4333</v>
      </c>
      <c r="H48" s="57">
        <v>5114</v>
      </c>
      <c r="I48" s="57">
        <v>5893</v>
      </c>
      <c r="J48" s="57">
        <v>8320</v>
      </c>
      <c r="K48" s="57">
        <v>10445</v>
      </c>
      <c r="L48" s="57">
        <v>11185</v>
      </c>
      <c r="M48" s="57">
        <v>9257</v>
      </c>
      <c r="N48" s="57">
        <v>13132</v>
      </c>
      <c r="O48" s="57">
        <v>13372</v>
      </c>
      <c r="P48" s="57">
        <v>14149</v>
      </c>
      <c r="Q48" s="57">
        <v>14438</v>
      </c>
      <c r="R48" s="57">
        <v>15147</v>
      </c>
      <c r="S48" s="93">
        <v>17542</v>
      </c>
      <c r="T48" s="93">
        <v>22130</v>
      </c>
      <c r="U48" s="93">
        <v>20579</v>
      </c>
      <c r="V48" s="93">
        <v>21172</v>
      </c>
      <c r="W48" s="93">
        <v>21115</v>
      </c>
    </row>
    <row r="49" spans="1:63" ht="27" customHeight="1">
      <c r="A49" s="91" t="s">
        <v>60</v>
      </c>
      <c r="B49" s="56">
        <v>414</v>
      </c>
      <c r="C49" s="56">
        <v>559</v>
      </c>
      <c r="D49" s="56">
        <v>834</v>
      </c>
      <c r="E49" s="56">
        <v>1943</v>
      </c>
      <c r="F49" s="56">
        <v>3381</v>
      </c>
      <c r="G49" s="56">
        <v>4333</v>
      </c>
      <c r="H49" s="56">
        <v>5114</v>
      </c>
      <c r="I49" s="56">
        <v>5893</v>
      </c>
      <c r="J49" s="56">
        <v>8320</v>
      </c>
      <c r="K49" s="56">
        <v>10445</v>
      </c>
      <c r="L49" s="56">
        <v>11185</v>
      </c>
      <c r="M49" s="56">
        <v>9257</v>
      </c>
      <c r="N49" s="56">
        <v>8276</v>
      </c>
      <c r="O49" s="56">
        <v>8348</v>
      </c>
      <c r="P49" s="56">
        <v>9278</v>
      </c>
      <c r="Q49" s="56">
        <v>9008</v>
      </c>
      <c r="R49" s="56">
        <v>10035</v>
      </c>
      <c r="S49" s="56">
        <v>12082</v>
      </c>
      <c r="T49" s="56">
        <v>15736</v>
      </c>
      <c r="U49" s="56">
        <v>14160</v>
      </c>
      <c r="V49" s="56">
        <v>14901</v>
      </c>
      <c r="W49" s="56">
        <v>14627</v>
      </c>
    </row>
    <row r="50" spans="1:63" ht="16.5" customHeight="1">
      <c r="A50" s="92" t="s">
        <v>61</v>
      </c>
      <c r="B50" s="56">
        <v>414</v>
      </c>
      <c r="C50" s="56">
        <v>559</v>
      </c>
      <c r="D50" s="56">
        <v>834</v>
      </c>
      <c r="E50" s="56">
        <v>1943</v>
      </c>
      <c r="F50" s="56">
        <v>3381</v>
      </c>
      <c r="G50" s="56">
        <v>4333</v>
      </c>
      <c r="H50" s="56">
        <v>5114</v>
      </c>
      <c r="I50" s="56">
        <v>5893</v>
      </c>
      <c r="J50" s="56">
        <v>7120</v>
      </c>
      <c r="K50" s="56">
        <v>8893</v>
      </c>
      <c r="L50" s="56">
        <v>8843</v>
      </c>
      <c r="M50" s="56">
        <v>8068</v>
      </c>
      <c r="N50" s="56">
        <v>7219</v>
      </c>
      <c r="O50" s="56">
        <v>7281</v>
      </c>
      <c r="P50" s="56">
        <v>7526</v>
      </c>
      <c r="Q50" s="56">
        <v>7107</v>
      </c>
      <c r="R50" s="56">
        <v>8291</v>
      </c>
      <c r="S50" s="56">
        <v>9910</v>
      </c>
      <c r="T50" s="56">
        <v>13191</v>
      </c>
      <c r="U50" s="56">
        <v>12098</v>
      </c>
      <c r="V50" s="56">
        <v>12809</v>
      </c>
      <c r="W50" s="56">
        <v>12462</v>
      </c>
    </row>
    <row r="51" spans="1:63" ht="16.5" customHeight="1">
      <c r="A51" s="92" t="s">
        <v>62</v>
      </c>
      <c r="B51" s="55">
        <v>0</v>
      </c>
      <c r="C51" s="55">
        <v>0</v>
      </c>
      <c r="D51" s="55">
        <v>0</v>
      </c>
      <c r="E51" s="55">
        <v>0</v>
      </c>
      <c r="F51" s="55">
        <v>0</v>
      </c>
      <c r="G51" s="55">
        <v>0</v>
      </c>
      <c r="H51" s="55">
        <v>0</v>
      </c>
      <c r="I51" s="55">
        <v>0</v>
      </c>
      <c r="J51" s="55">
        <v>1200</v>
      </c>
      <c r="K51" s="55">
        <v>1552</v>
      </c>
      <c r="L51" s="55">
        <v>2342</v>
      </c>
      <c r="M51" s="55">
        <v>1189</v>
      </c>
      <c r="N51" s="55">
        <v>1057</v>
      </c>
      <c r="O51" s="55">
        <v>1067</v>
      </c>
      <c r="P51" s="55">
        <v>1752</v>
      </c>
      <c r="Q51" s="55">
        <v>1901</v>
      </c>
      <c r="R51" s="55">
        <v>1744</v>
      </c>
      <c r="S51" s="55">
        <v>2172</v>
      </c>
      <c r="T51" s="55">
        <v>2545</v>
      </c>
      <c r="U51" s="55">
        <v>2062</v>
      </c>
      <c r="V51" s="55">
        <v>2092</v>
      </c>
      <c r="W51" s="55">
        <v>2165</v>
      </c>
    </row>
    <row r="52" spans="1:63" s="13" customFormat="1" ht="36" customHeight="1">
      <c r="A52" s="91" t="s">
        <v>63</v>
      </c>
      <c r="B52" s="56">
        <v>0</v>
      </c>
      <c r="C52" s="56">
        <v>0</v>
      </c>
      <c r="D52" s="56">
        <v>0</v>
      </c>
      <c r="E52" s="56">
        <v>0</v>
      </c>
      <c r="F52" s="56">
        <v>0</v>
      </c>
      <c r="G52" s="56">
        <v>0</v>
      </c>
      <c r="H52" s="56">
        <v>0</v>
      </c>
      <c r="I52" s="56">
        <v>0</v>
      </c>
      <c r="J52" s="56">
        <v>0</v>
      </c>
      <c r="K52" s="56">
        <v>0</v>
      </c>
      <c r="L52" s="56">
        <v>0</v>
      </c>
      <c r="M52" s="56">
        <v>0</v>
      </c>
      <c r="N52" s="56">
        <v>121</v>
      </c>
      <c r="O52" s="56">
        <v>127</v>
      </c>
      <c r="P52" s="56">
        <v>133</v>
      </c>
      <c r="Q52" s="56">
        <v>137</v>
      </c>
      <c r="R52" s="56">
        <v>142</v>
      </c>
      <c r="S52" s="56">
        <v>100</v>
      </c>
      <c r="T52" s="56">
        <v>175</v>
      </c>
      <c r="U52" s="56">
        <v>185</v>
      </c>
      <c r="V52" s="56">
        <v>192</v>
      </c>
      <c r="W52" s="56">
        <v>247</v>
      </c>
    </row>
    <row r="53" spans="1:63" s="13" customFormat="1" ht="27" customHeight="1">
      <c r="A53" s="91" t="s">
        <v>64</v>
      </c>
      <c r="B53" s="56">
        <v>0</v>
      </c>
      <c r="C53" s="56">
        <v>0</v>
      </c>
      <c r="D53" s="56">
        <v>0</v>
      </c>
      <c r="E53" s="56">
        <v>0</v>
      </c>
      <c r="F53" s="56">
        <v>0</v>
      </c>
      <c r="G53" s="56">
        <v>0</v>
      </c>
      <c r="H53" s="56">
        <v>0</v>
      </c>
      <c r="I53" s="56">
        <v>0</v>
      </c>
      <c r="J53" s="56">
        <v>0</v>
      </c>
      <c r="K53" s="56">
        <v>0</v>
      </c>
      <c r="L53" s="56">
        <v>0</v>
      </c>
      <c r="M53" s="56">
        <v>0</v>
      </c>
      <c r="N53" s="56">
        <v>4735</v>
      </c>
      <c r="O53" s="56">
        <v>4897</v>
      </c>
      <c r="P53" s="56">
        <v>4738</v>
      </c>
      <c r="Q53" s="56">
        <v>5293</v>
      </c>
      <c r="R53" s="56">
        <v>4970</v>
      </c>
      <c r="S53" s="56">
        <v>5360</v>
      </c>
      <c r="T53" s="56">
        <v>6219</v>
      </c>
      <c r="U53" s="56">
        <v>6234</v>
      </c>
      <c r="V53" s="56">
        <v>6079</v>
      </c>
      <c r="W53" s="56">
        <v>6241</v>
      </c>
    </row>
    <row r="54" spans="1:63" ht="16.5" customHeight="1">
      <c r="A54" s="99" t="s">
        <v>65</v>
      </c>
      <c r="B54" s="58">
        <v>23811</v>
      </c>
      <c r="C54" s="58">
        <v>30647</v>
      </c>
      <c r="D54" s="58">
        <v>39619</v>
      </c>
      <c r="E54" s="58">
        <v>54512</v>
      </c>
      <c r="F54" s="58">
        <v>80257</v>
      </c>
      <c r="G54" s="58">
        <v>101743</v>
      </c>
      <c r="H54" s="58">
        <v>103432</v>
      </c>
      <c r="I54" s="58">
        <v>117346</v>
      </c>
      <c r="J54" s="58">
        <v>126236</v>
      </c>
      <c r="K54" s="58">
        <v>134625</v>
      </c>
      <c r="L54" s="58">
        <v>142079</v>
      </c>
      <c r="M54" s="58">
        <v>125297</v>
      </c>
      <c r="N54" s="58">
        <v>117668</v>
      </c>
      <c r="O54" s="58">
        <v>112524</v>
      </c>
      <c r="P54" s="58">
        <v>115451</v>
      </c>
      <c r="Q54" s="58">
        <v>114710</v>
      </c>
      <c r="R54" s="58">
        <v>121739</v>
      </c>
      <c r="S54" s="94">
        <v>125682</v>
      </c>
      <c r="T54" s="94">
        <v>129713</v>
      </c>
      <c r="U54" s="94">
        <v>130958</v>
      </c>
      <c r="V54" s="94">
        <v>161533</v>
      </c>
      <c r="W54" s="94">
        <v>180639</v>
      </c>
    </row>
    <row r="55" spans="1:63" s="53" customFormat="1" ht="16.5" customHeight="1">
      <c r="A55" s="25" t="s">
        <v>66</v>
      </c>
      <c r="B55" s="55"/>
      <c r="C55" s="55"/>
      <c r="D55" s="55"/>
      <c r="E55" s="55"/>
      <c r="F55" s="55"/>
      <c r="G55" s="55"/>
      <c r="H55" s="55"/>
      <c r="I55" s="55"/>
      <c r="J55" s="55"/>
      <c r="K55" s="55"/>
      <c r="L55" s="55"/>
      <c r="M55" s="55"/>
      <c r="N55" s="55"/>
      <c r="O55" s="55"/>
      <c r="P55" s="55"/>
      <c r="Q55" s="55"/>
      <c r="R55" s="55"/>
      <c r="S55" s="55"/>
      <c r="T55" s="55"/>
      <c r="U55" s="55"/>
      <c r="V55" s="55"/>
      <c r="W55" s="55"/>
      <c r="X55" s="13"/>
      <c r="Y55" s="13"/>
      <c r="Z55" s="13"/>
      <c r="AA55" s="13"/>
      <c r="AB55" s="13"/>
      <c r="AC55" s="13"/>
      <c r="AV55" s="13"/>
      <c r="AW55" s="13"/>
      <c r="AX55" s="13"/>
      <c r="AY55" s="13"/>
      <c r="AZ55" s="13"/>
      <c r="BA55" s="13"/>
      <c r="BB55" s="13"/>
      <c r="BC55" s="13"/>
      <c r="BD55" s="13"/>
      <c r="BE55" s="13"/>
      <c r="BF55" s="13"/>
      <c r="BG55" s="13"/>
      <c r="BH55" s="13"/>
      <c r="BI55" s="13"/>
      <c r="BJ55" s="13"/>
      <c r="BK55" s="13"/>
    </row>
    <row r="56" spans="1:63" s="53" customFormat="1" ht="23">
      <c r="A56" s="100" t="s">
        <v>67</v>
      </c>
      <c r="B56" s="59">
        <v>352</v>
      </c>
      <c r="C56" s="59">
        <v>419</v>
      </c>
      <c r="D56" s="59">
        <v>356</v>
      </c>
      <c r="E56" s="59">
        <v>383</v>
      </c>
      <c r="F56" s="59">
        <v>442</v>
      </c>
      <c r="G56" s="59">
        <v>981</v>
      </c>
      <c r="H56" s="59">
        <v>2865</v>
      </c>
      <c r="I56" s="59">
        <v>4827</v>
      </c>
      <c r="J56" s="59">
        <v>5690</v>
      </c>
      <c r="K56" s="59">
        <v>7400</v>
      </c>
      <c r="L56" s="59">
        <v>6399</v>
      </c>
      <c r="M56" s="59">
        <v>9827</v>
      </c>
      <c r="N56" s="59">
        <v>12989</v>
      </c>
      <c r="O56" s="59">
        <v>19940</v>
      </c>
      <c r="P56" s="59">
        <v>21169</v>
      </c>
      <c r="Q56" s="59">
        <v>23357</v>
      </c>
      <c r="R56" s="59">
        <v>22468</v>
      </c>
      <c r="S56" s="59">
        <v>23450</v>
      </c>
      <c r="T56" s="59">
        <v>22976</v>
      </c>
      <c r="U56" s="59">
        <v>25750</v>
      </c>
      <c r="V56" s="59">
        <v>26065</v>
      </c>
      <c r="W56" s="59">
        <v>28247</v>
      </c>
      <c r="X56" s="13"/>
      <c r="Y56" s="13"/>
      <c r="Z56" s="13"/>
      <c r="AA56" s="13"/>
      <c r="AB56" s="13"/>
      <c r="AC56" s="13"/>
      <c r="AV56" s="13"/>
      <c r="AW56" s="13"/>
      <c r="AX56" s="13"/>
      <c r="AY56" s="13"/>
      <c r="AZ56" s="13"/>
      <c r="BA56" s="13"/>
      <c r="BB56" s="13"/>
      <c r="BC56" s="13"/>
      <c r="BD56" s="13"/>
      <c r="BE56" s="13"/>
      <c r="BF56" s="13"/>
      <c r="BG56" s="13"/>
      <c r="BH56" s="13"/>
      <c r="BI56" s="13"/>
      <c r="BJ56" s="13"/>
      <c r="BK56" s="13"/>
    </row>
    <row r="57" spans="1:63" ht="21" customHeight="1">
      <c r="A57" s="11" t="s">
        <v>68</v>
      </c>
      <c r="B57" s="11"/>
      <c r="C57" s="11"/>
      <c r="D57" s="11"/>
      <c r="E57" s="11"/>
      <c r="F57" s="12"/>
      <c r="G57" s="13"/>
      <c r="H57" s="13"/>
      <c r="I57" s="13"/>
      <c r="J57" s="13"/>
      <c r="K57" s="13"/>
      <c r="L57" s="13"/>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row>
    <row r="58" spans="1:63" ht="12" customHeight="1">
      <c r="A58" s="146" t="s">
        <v>69</v>
      </c>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35"/>
    </row>
    <row r="59" spans="1:63" ht="12" customHeight="1">
      <c r="A59" s="101" t="s">
        <v>70</v>
      </c>
    </row>
    <row r="60" spans="1:63">
      <c r="A60" s="145"/>
      <c r="B60" s="145"/>
      <c r="C60" s="145"/>
      <c r="D60" s="145"/>
      <c r="E60" s="145"/>
      <c r="F60" s="145"/>
      <c r="G60" s="145"/>
      <c r="H60" s="145"/>
      <c r="I60" s="145"/>
      <c r="J60" s="145"/>
      <c r="K60" s="145"/>
      <c r="L60" s="145"/>
      <c r="M60" s="145"/>
      <c r="N60" s="14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row>
  </sheetData>
  <sheetProtection formatCells="0" formatColumns="0" formatRows="0" insertColumns="0" insertRows="0" insertHyperlinks="0" deleteColumns="0" deleteRows="0" sort="0" autoFilter="0" pivotTables="0"/>
  <mergeCells count="3">
    <mergeCell ref="A60:N60"/>
    <mergeCell ref="A58:BB58"/>
    <mergeCell ref="A3:P3"/>
  </mergeCells>
  <phoneticPr fontId="0" type="noConversion"/>
  <pageMargins left="0.23622047244094491" right="7.874015748031496E-2" top="0.27559055118110237" bottom="0.15748031496062992" header="0.15748031496062992" footer="0.15748031496062992"/>
  <pageSetup paperSize="9" scale="61" orientation="landscape" r:id="rId1"/>
  <headerFooter alignWithMargins="0">
    <oddHeader>&amp;RНаціональний банк України</oddHeader>
    <oddFooter>&amp;LДепартамент статистики та звітності, Управління статистики зовнішнього сектору</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1"/>
  <sheetViews>
    <sheetView showGridLines="0" zoomScale="50" zoomScaleNormal="50" workbookViewId="0">
      <selection activeCell="H1" sqref="H1"/>
    </sheetView>
  </sheetViews>
  <sheetFormatPr defaultColWidth="9.36328125" defaultRowHeight="11.5"/>
  <cols>
    <col min="1" max="1" width="9.36328125" style="3"/>
    <col min="2" max="2" width="45" style="3" customWidth="1"/>
    <col min="3" max="4" width="12.6328125" style="3" customWidth="1"/>
    <col min="5" max="5" width="14.36328125" style="3" customWidth="1"/>
    <col min="6" max="8" width="12.6328125" style="3" customWidth="1"/>
    <col min="9" max="16384" width="9.36328125" style="3"/>
  </cols>
  <sheetData>
    <row r="1" spans="1:10">
      <c r="A1" s="26"/>
      <c r="B1" s="27"/>
      <c r="C1" s="27"/>
      <c r="D1" s="27"/>
      <c r="E1" s="27"/>
      <c r="F1" s="27"/>
      <c r="G1" s="27"/>
      <c r="H1" s="27"/>
      <c r="I1" s="28"/>
    </row>
    <row r="2" spans="1:10" ht="19.5" customHeight="1">
      <c r="A2" s="28"/>
      <c r="B2" s="148" t="s">
        <v>72</v>
      </c>
      <c r="C2" s="148"/>
      <c r="D2" s="148"/>
      <c r="E2" s="148"/>
      <c r="F2" s="148"/>
      <c r="G2" s="148"/>
      <c r="H2" s="148"/>
      <c r="I2" s="5"/>
    </row>
    <row r="3" spans="1:10" ht="19.5" customHeight="1">
      <c r="A3" s="28"/>
      <c r="B3" s="148" t="s">
        <v>93</v>
      </c>
      <c r="C3" s="148"/>
      <c r="D3" s="148"/>
      <c r="E3" s="148"/>
      <c r="F3" s="148"/>
      <c r="G3" s="148"/>
      <c r="H3" s="148"/>
      <c r="I3" s="29"/>
    </row>
    <row r="4" spans="1:10" ht="19.5" customHeight="1">
      <c r="A4" s="28"/>
      <c r="B4" s="149" t="s">
        <v>85</v>
      </c>
      <c r="C4" s="149"/>
      <c r="D4" s="149"/>
      <c r="E4" s="149"/>
      <c r="F4" s="149"/>
      <c r="G4" s="149"/>
      <c r="H4" s="149"/>
      <c r="I4" s="28"/>
    </row>
    <row r="5" spans="1:10" ht="18.75" customHeight="1">
      <c r="A5" s="28"/>
      <c r="B5" s="30"/>
      <c r="C5" s="30"/>
      <c r="D5" s="30"/>
      <c r="E5" s="30"/>
      <c r="F5" s="30"/>
      <c r="G5" s="30"/>
      <c r="H5" s="31" t="s">
        <v>73</v>
      </c>
      <c r="I5" s="28"/>
    </row>
    <row r="6" spans="1:10" ht="47.25" customHeight="1">
      <c r="A6" s="28"/>
      <c r="B6" s="32"/>
      <c r="C6" s="33" t="s">
        <v>74</v>
      </c>
      <c r="D6" s="33" t="s">
        <v>75</v>
      </c>
      <c r="E6" s="34" t="s">
        <v>76</v>
      </c>
      <c r="F6" s="34" t="s">
        <v>77</v>
      </c>
      <c r="G6" s="35" t="s">
        <v>78</v>
      </c>
      <c r="H6" s="34" t="s">
        <v>79</v>
      </c>
      <c r="I6" s="28"/>
    </row>
    <row r="7" spans="1:10" ht="30" customHeight="1">
      <c r="A7" s="28"/>
      <c r="B7" s="38" t="s">
        <v>47</v>
      </c>
      <c r="C7" s="39">
        <v>33.9</v>
      </c>
      <c r="D7" s="39">
        <v>45.5</v>
      </c>
      <c r="E7" s="39">
        <v>15.3</v>
      </c>
      <c r="F7" s="39">
        <v>0</v>
      </c>
      <c r="G7" s="39">
        <v>0.4</v>
      </c>
      <c r="H7" s="39">
        <v>4.9000000000000004</v>
      </c>
      <c r="I7" s="28"/>
      <c r="J7" s="36"/>
    </row>
    <row r="8" spans="1:10" ht="30" hidden="1" customHeight="1">
      <c r="A8" s="28"/>
      <c r="B8" s="40" t="s">
        <v>80</v>
      </c>
      <c r="C8" s="41">
        <v>0</v>
      </c>
      <c r="D8" s="41">
        <v>0</v>
      </c>
      <c r="E8" s="41">
        <v>0</v>
      </c>
      <c r="F8" s="41">
        <v>0</v>
      </c>
      <c r="G8" s="41">
        <v>0</v>
      </c>
      <c r="H8" s="41">
        <v>0</v>
      </c>
      <c r="I8" s="28"/>
    </row>
    <row r="9" spans="1:10" ht="30" customHeight="1">
      <c r="A9" s="28"/>
      <c r="B9" s="40" t="s">
        <v>81</v>
      </c>
      <c r="C9" s="41">
        <v>33.9</v>
      </c>
      <c r="D9" s="41">
        <v>45.5</v>
      </c>
      <c r="E9" s="41">
        <v>15.3</v>
      </c>
      <c r="F9" s="41">
        <v>0</v>
      </c>
      <c r="G9" s="41">
        <v>0.4</v>
      </c>
      <c r="H9" s="41">
        <v>4.9000000000000004</v>
      </c>
      <c r="I9" s="28"/>
      <c r="J9" s="36"/>
    </row>
    <row r="10" spans="1:10" ht="30" customHeight="1">
      <c r="A10" s="28"/>
      <c r="B10" s="38" t="s">
        <v>53</v>
      </c>
      <c r="C10" s="39">
        <v>0</v>
      </c>
      <c r="D10" s="39">
        <v>0</v>
      </c>
      <c r="E10" s="39">
        <v>100</v>
      </c>
      <c r="F10" s="39">
        <v>0</v>
      </c>
      <c r="G10" s="39">
        <v>0</v>
      </c>
      <c r="H10" s="39">
        <v>0</v>
      </c>
      <c r="I10" s="28"/>
      <c r="J10" s="36"/>
    </row>
    <row r="11" spans="1:10" ht="30" customHeight="1">
      <c r="A11" s="28"/>
      <c r="B11" s="40" t="s">
        <v>80</v>
      </c>
      <c r="C11" s="39">
        <v>40</v>
      </c>
      <c r="D11" s="39">
        <v>60</v>
      </c>
      <c r="E11" s="39">
        <v>0</v>
      </c>
      <c r="F11" s="39">
        <v>0</v>
      </c>
      <c r="G11" s="39">
        <v>0</v>
      </c>
      <c r="H11" s="39">
        <v>0</v>
      </c>
      <c r="I11" s="28"/>
      <c r="J11" s="36"/>
    </row>
    <row r="12" spans="1:10" ht="30" customHeight="1">
      <c r="A12" s="37"/>
      <c r="B12" s="40" t="s">
        <v>81</v>
      </c>
      <c r="C12" s="41">
        <v>0</v>
      </c>
      <c r="D12" s="41">
        <v>0</v>
      </c>
      <c r="E12" s="41">
        <v>100</v>
      </c>
      <c r="F12" s="41">
        <v>0</v>
      </c>
      <c r="G12" s="41">
        <v>0</v>
      </c>
      <c r="H12" s="41">
        <v>0</v>
      </c>
      <c r="I12" s="37"/>
    </row>
    <row r="13" spans="1:10" ht="30" customHeight="1">
      <c r="A13" s="28"/>
      <c r="B13" s="38" t="s">
        <v>56</v>
      </c>
      <c r="C13" s="39">
        <v>35.200000000000003</v>
      </c>
      <c r="D13" s="39">
        <v>21.4</v>
      </c>
      <c r="E13" s="39">
        <v>0</v>
      </c>
      <c r="F13" s="41">
        <v>0.1</v>
      </c>
      <c r="G13" s="39">
        <v>42.7</v>
      </c>
      <c r="H13" s="39">
        <v>0.6</v>
      </c>
      <c r="I13" s="28"/>
    </row>
    <row r="14" spans="1:10" ht="30" customHeight="1">
      <c r="A14" s="28"/>
      <c r="B14" s="40" t="s">
        <v>80</v>
      </c>
      <c r="C14" s="41">
        <v>30.2</v>
      </c>
      <c r="D14" s="41">
        <v>12.3</v>
      </c>
      <c r="E14" s="41">
        <v>0</v>
      </c>
      <c r="F14" s="41">
        <v>0.1</v>
      </c>
      <c r="G14" s="41">
        <v>56.9</v>
      </c>
      <c r="H14" s="41">
        <v>0.5</v>
      </c>
      <c r="I14" s="28"/>
    </row>
    <row r="15" spans="1:10" ht="30" customHeight="1">
      <c r="A15" s="28"/>
      <c r="B15" s="40" t="s">
        <v>81</v>
      </c>
      <c r="C15" s="41">
        <v>43.5</v>
      </c>
      <c r="D15" s="41">
        <v>36.700000000000003</v>
      </c>
      <c r="E15" s="41">
        <v>0</v>
      </c>
      <c r="F15" s="41">
        <v>0</v>
      </c>
      <c r="G15" s="41">
        <v>18.8</v>
      </c>
      <c r="H15" s="41">
        <v>1</v>
      </c>
      <c r="I15" s="28"/>
    </row>
    <row r="16" spans="1:10" ht="30" customHeight="1">
      <c r="A16" s="28"/>
      <c r="B16" s="38" t="s">
        <v>82</v>
      </c>
      <c r="C16" s="39">
        <v>72</v>
      </c>
      <c r="D16" s="39">
        <v>26.4</v>
      </c>
      <c r="E16" s="39">
        <v>0</v>
      </c>
      <c r="F16" s="39">
        <v>0.2</v>
      </c>
      <c r="G16" s="39">
        <v>1</v>
      </c>
      <c r="H16" s="39">
        <v>0.4</v>
      </c>
      <c r="I16" s="28"/>
    </row>
    <row r="17" spans="1:9" ht="30" customHeight="1">
      <c r="A17" s="28"/>
      <c r="B17" s="40" t="s">
        <v>80</v>
      </c>
      <c r="C17" s="41">
        <v>56.1</v>
      </c>
      <c r="D17" s="41">
        <v>41.8</v>
      </c>
      <c r="E17" s="41">
        <v>0</v>
      </c>
      <c r="F17" s="41">
        <v>0</v>
      </c>
      <c r="G17" s="41">
        <v>0.9</v>
      </c>
      <c r="H17" s="41">
        <v>1.2000000000000002</v>
      </c>
      <c r="I17" s="28"/>
    </row>
    <row r="18" spans="1:9" ht="30" customHeight="1">
      <c r="A18" s="28"/>
      <c r="B18" s="40" t="s">
        <v>81</v>
      </c>
      <c r="C18" s="41">
        <v>77.099999999999994</v>
      </c>
      <c r="D18" s="41">
        <v>21.5</v>
      </c>
      <c r="E18" s="41">
        <v>0</v>
      </c>
      <c r="F18" s="41">
        <v>0.2</v>
      </c>
      <c r="G18" s="41">
        <v>1</v>
      </c>
      <c r="H18" s="41">
        <v>0.2</v>
      </c>
      <c r="I18" s="28"/>
    </row>
    <row r="19" spans="1:9" ht="30" customHeight="1">
      <c r="A19" s="28"/>
      <c r="B19" s="38" t="s">
        <v>83</v>
      </c>
      <c r="C19" s="39">
        <v>69.7</v>
      </c>
      <c r="D19" s="39">
        <v>28</v>
      </c>
      <c r="E19" s="39">
        <v>0</v>
      </c>
      <c r="F19" s="39">
        <v>0.6</v>
      </c>
      <c r="G19" s="39">
        <v>1.1000000000000001</v>
      </c>
      <c r="H19" s="39">
        <v>0.6</v>
      </c>
      <c r="I19" s="28"/>
    </row>
    <row r="20" spans="1:9" ht="33.75" customHeight="1">
      <c r="A20" s="28"/>
      <c r="B20" s="42" t="s">
        <v>84</v>
      </c>
      <c r="C20" s="43">
        <v>46.5</v>
      </c>
      <c r="D20" s="43">
        <v>38.6</v>
      </c>
      <c r="E20" s="43">
        <v>10.5</v>
      </c>
      <c r="F20" s="43">
        <v>0.1</v>
      </c>
      <c r="G20" s="43">
        <v>1</v>
      </c>
      <c r="H20" s="43">
        <v>3.3</v>
      </c>
      <c r="I20" s="28"/>
    </row>
    <row r="21" spans="1:9">
      <c r="A21" s="28"/>
      <c r="B21" s="28"/>
      <c r="C21" s="28"/>
      <c r="D21" s="28"/>
      <c r="E21" s="28"/>
      <c r="F21" s="28"/>
      <c r="G21" s="28"/>
      <c r="H21" s="28"/>
      <c r="I21" s="28"/>
    </row>
    <row r="22" spans="1:9" ht="27" customHeight="1">
      <c r="A22" s="28"/>
      <c r="B22" s="150" t="s">
        <v>42</v>
      </c>
      <c r="C22" s="150"/>
      <c r="D22" s="150"/>
      <c r="E22" s="150"/>
      <c r="F22" s="150"/>
      <c r="G22" s="150"/>
      <c r="H22" s="150"/>
      <c r="I22" s="28"/>
    </row>
    <row r="23" spans="1:9">
      <c r="A23" s="28"/>
      <c r="B23" s="28"/>
      <c r="C23" s="28"/>
      <c r="D23" s="28"/>
      <c r="E23" s="28"/>
      <c r="F23" s="28"/>
      <c r="G23" s="28"/>
      <c r="H23" s="28"/>
      <c r="I23" s="28"/>
    </row>
    <row r="24" spans="1:9">
      <c r="A24" s="28"/>
      <c r="B24" s="28"/>
      <c r="C24" s="28"/>
      <c r="D24" s="28"/>
      <c r="E24" s="28"/>
      <c r="F24" s="28"/>
      <c r="G24" s="28"/>
      <c r="H24" s="28"/>
      <c r="I24" s="28"/>
    </row>
    <row r="25" spans="1:9">
      <c r="A25" s="28"/>
      <c r="B25" s="28"/>
      <c r="C25" s="28"/>
      <c r="D25" s="28"/>
      <c r="E25" s="28"/>
      <c r="F25" s="28"/>
      <c r="G25" s="28"/>
      <c r="H25" s="28"/>
      <c r="I25" s="28"/>
    </row>
    <row r="26" spans="1:9">
      <c r="A26" s="28"/>
      <c r="B26" s="28"/>
      <c r="C26" s="28"/>
      <c r="D26" s="28"/>
      <c r="E26" s="28"/>
      <c r="F26" s="28"/>
      <c r="G26" s="28"/>
      <c r="H26" s="28"/>
      <c r="I26" s="28"/>
    </row>
    <row r="27" spans="1:9">
      <c r="A27" s="28"/>
      <c r="B27" s="28"/>
      <c r="C27" s="28"/>
      <c r="D27" s="28"/>
      <c r="E27" s="28"/>
      <c r="F27" s="28"/>
      <c r="G27" s="28"/>
      <c r="H27" s="28"/>
      <c r="I27" s="28"/>
    </row>
    <row r="28" spans="1:9">
      <c r="A28" s="28"/>
      <c r="B28" s="28"/>
      <c r="C28" s="28"/>
      <c r="D28" s="28"/>
      <c r="E28" s="28"/>
      <c r="F28" s="28"/>
      <c r="G28" s="28"/>
      <c r="H28" s="28"/>
      <c r="I28" s="28"/>
    </row>
    <row r="29" spans="1:9">
      <c r="A29" s="28"/>
      <c r="B29" s="28"/>
      <c r="C29" s="28"/>
      <c r="D29" s="28"/>
      <c r="E29" s="28"/>
      <c r="F29" s="28"/>
      <c r="G29" s="28"/>
      <c r="H29" s="28"/>
      <c r="I29" s="28"/>
    </row>
    <row r="30" spans="1:9">
      <c r="A30" s="28"/>
      <c r="B30" s="28"/>
      <c r="C30" s="28"/>
      <c r="D30" s="28"/>
      <c r="E30" s="28"/>
      <c r="F30" s="28"/>
      <c r="G30" s="28"/>
      <c r="H30" s="28"/>
      <c r="I30" s="28"/>
    </row>
    <row r="31" spans="1:9">
      <c r="A31" s="28"/>
      <c r="B31" s="28"/>
      <c r="C31" s="28"/>
      <c r="D31" s="28"/>
      <c r="E31" s="28"/>
      <c r="F31" s="28"/>
      <c r="G31" s="28"/>
      <c r="H31" s="28"/>
      <c r="I31" s="28"/>
    </row>
  </sheetData>
  <mergeCells count="4">
    <mergeCell ref="B2:H2"/>
    <mergeCell ref="B3:H3"/>
    <mergeCell ref="B4:H4"/>
    <mergeCell ref="B22:H22"/>
  </mergeCells>
  <phoneticPr fontId="0" type="noConversion"/>
  <pageMargins left="0.70866141732283472" right="0.70866141732283472" top="0.74803149606299213" bottom="0.74803149606299213" header="0.31496062992125984" footer="0.31496062992125984"/>
  <pageSetup paperSize="9" scale="72" orientation="portrait" r:id="rId1"/>
  <headerFooter>
    <oddHeader>&amp;RНаціональний банк України</oddHeader>
    <oddFooter>&amp;LДепартамент статистики та звітності, Управління статистики зовнішнього сектору</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E68"/>
  <sheetViews>
    <sheetView showGridLines="0" topLeftCell="A21" zoomScale="60" zoomScaleNormal="60" workbookViewId="0">
      <selection activeCell="D1" sqref="D1"/>
    </sheetView>
  </sheetViews>
  <sheetFormatPr defaultColWidth="9.36328125" defaultRowHeight="11.5"/>
  <cols>
    <col min="1" max="1" width="41.6328125" style="3" customWidth="1"/>
    <col min="2" max="4" width="16.54296875" style="3" customWidth="1"/>
    <col min="5" max="16384" width="9.36328125" style="3"/>
  </cols>
  <sheetData>
    <row r="2" spans="1:5" ht="13">
      <c r="A2" s="151" t="s">
        <v>41</v>
      </c>
      <c r="B2" s="151"/>
      <c r="C2" s="151"/>
      <c r="D2" s="151"/>
    </row>
    <row r="3" spans="1:5">
      <c r="C3" s="10"/>
      <c r="D3" s="10" t="str">
        <f>IF('1'!$A$1=1,"Млн. дол. США","Millions of USD")</f>
        <v>Млн. дол. США</v>
      </c>
    </row>
    <row r="4" spans="1:5" ht="44.15" customHeight="1">
      <c r="A4" s="44">
        <v>45657</v>
      </c>
      <c r="B4" s="45" t="str">
        <f>IF('1'!$A$1=1,"Валовий зовнішній борг","Gross External Debt Position")</f>
        <v>Валовий зовнішній борг</v>
      </c>
      <c r="C4" s="46" t="str">
        <f>IF('1'!$A$1=1,"Зовнішні активи за борговими інструментами","External Assets in Debt Instruments")</f>
        <v>Зовнішні активи за борговими інструментами</v>
      </c>
      <c r="D4" s="45" t="str">
        <f>IF('1'!$A$1=1,"Чистий зовнішній борг (3 = 1 - 2)","Net External Debt (3 = 1 - 2)")</f>
        <v>Чистий зовнішній борг (3 = 1 - 2)</v>
      </c>
    </row>
    <row r="5" spans="1:5" s="72" customFormat="1" ht="10.5">
      <c r="A5" s="68"/>
      <c r="B5" s="69">
        <v>1</v>
      </c>
      <c r="C5" s="70">
        <v>2</v>
      </c>
      <c r="D5" s="69">
        <v>3</v>
      </c>
      <c r="E5" s="71"/>
    </row>
    <row r="6" spans="1:5" ht="6" customHeight="1">
      <c r="A6" s="47"/>
      <c r="B6" s="47"/>
      <c r="C6" s="47"/>
      <c r="D6" s="47"/>
      <c r="E6" s="13"/>
    </row>
    <row r="7" spans="1:5">
      <c r="A7" s="60" t="str">
        <f>IF('1'!$A$1=1," Сектор загального державного управління","General Government")</f>
        <v xml:space="preserve"> Сектор загального державного управління</v>
      </c>
      <c r="B7" s="61">
        <v>115577</v>
      </c>
      <c r="C7" s="61">
        <v>0</v>
      </c>
      <c r="D7" s="61">
        <v>115577</v>
      </c>
      <c r="E7" s="13"/>
    </row>
    <row r="8" spans="1:5" ht="14.4" customHeight="1">
      <c r="A8" s="24" t="str">
        <f>IF('1'!$A$1=1,"  Короткострокові","Short-term")</f>
        <v xml:space="preserve">  Короткострокові</v>
      </c>
      <c r="B8" s="62">
        <v>0</v>
      </c>
      <c r="C8" s="62">
        <v>0</v>
      </c>
      <c r="D8" s="62">
        <v>0</v>
      </c>
      <c r="E8" s="13"/>
    </row>
    <row r="9" spans="1:5" ht="0.65" hidden="1" customHeight="1">
      <c r="A9" s="48" t="str">
        <f>IF('1'!$A$1=1,"    Валюта і депозити","   Currency and deposits")</f>
        <v xml:space="preserve">    Валюта і депозити</v>
      </c>
      <c r="B9" s="63">
        <v>0</v>
      </c>
      <c r="C9" s="63"/>
      <c r="D9" s="63">
        <v>0</v>
      </c>
      <c r="E9" s="13"/>
    </row>
    <row r="10" spans="1:5" ht="15" customHeight="1">
      <c r="A10" s="24" t="str">
        <f>IF('1'!$A$1=1,"    Боргові цінні папери","   Debt securities")</f>
        <v xml:space="preserve">    Боргові цінні папери</v>
      </c>
      <c r="B10" s="62">
        <v>0</v>
      </c>
      <c r="C10" s="62"/>
      <c r="D10" s="62">
        <v>0</v>
      </c>
      <c r="E10" s="13"/>
    </row>
    <row r="11" spans="1:5" ht="17.25" hidden="1" customHeight="1">
      <c r="A11" s="49" t="str">
        <f>IF('1'!$A$1=1,"    Кредити","   Loans")</f>
        <v xml:space="preserve">    Кредити</v>
      </c>
      <c r="B11" s="64">
        <v>0</v>
      </c>
      <c r="C11" s="64"/>
      <c r="D11" s="64">
        <v>0</v>
      </c>
      <c r="E11" s="13"/>
    </row>
    <row r="12" spans="1:5" ht="17.25" hidden="1" customHeight="1">
      <c r="A12" s="48" t="str">
        <f>IF('1'!$A$1=1,"    Торгові кредити та аванси","   Trade credit and advances")</f>
        <v xml:space="preserve">    Торгові кредити та аванси</v>
      </c>
      <c r="B12" s="63">
        <v>0</v>
      </c>
      <c r="C12" s="63"/>
      <c r="D12" s="63">
        <v>0</v>
      </c>
      <c r="E12" s="13"/>
    </row>
    <row r="13" spans="1:5" ht="17.25" hidden="1" customHeight="1">
      <c r="A13" s="48" t="str">
        <f>IF('1'!$A$1=1,"    Інші боргові зобов'язання","   Other debt instruments")</f>
        <v xml:space="preserve">    Інші боргові зобов'язання</v>
      </c>
      <c r="B13" s="63">
        <v>0</v>
      </c>
      <c r="C13" s="63"/>
      <c r="D13" s="63">
        <v>0</v>
      </c>
      <c r="E13" s="13"/>
    </row>
    <row r="14" spans="1:5" ht="15" customHeight="1">
      <c r="A14" s="24" t="str">
        <f>IF('1'!$A$1=1," Довгострокові","Long-term")</f>
        <v xml:space="preserve"> Довгострокові</v>
      </c>
      <c r="B14" s="62">
        <v>115577</v>
      </c>
      <c r="C14" s="62">
        <v>0</v>
      </c>
      <c r="D14" s="62">
        <v>115577</v>
      </c>
      <c r="E14" s="13"/>
    </row>
    <row r="15" spans="1:5" ht="15" customHeight="1">
      <c r="A15" s="50" t="str">
        <f>IF('1'!$A$1=1,"    Pозподіл СПЗ","   Special drawing rights (SDRs)")</f>
        <v xml:space="preserve">    Pозподіл СПЗ</v>
      </c>
      <c r="B15" s="62">
        <v>4116</v>
      </c>
      <c r="C15" s="62"/>
      <c r="D15" s="62">
        <v>4116</v>
      </c>
      <c r="E15" s="13"/>
    </row>
    <row r="16" spans="1:5" ht="17.25" hidden="1" customHeight="1">
      <c r="A16" s="48" t="str">
        <f>IF('1'!$A$1=1,"    Валюта і депозити","   Currency and deposits")</f>
        <v xml:space="preserve">    Валюта і депозити</v>
      </c>
      <c r="B16" s="63">
        <v>0</v>
      </c>
      <c r="C16" s="63"/>
      <c r="D16" s="63">
        <v>0</v>
      </c>
      <c r="E16" s="13"/>
    </row>
    <row r="17" spans="1:5" ht="15" customHeight="1">
      <c r="A17" s="24" t="str">
        <f>IF('1'!$A$1=1,"    Боргові цінні папери","   Debt securities")</f>
        <v xml:space="preserve">    Боргові цінні папери</v>
      </c>
      <c r="B17" s="62">
        <v>18796</v>
      </c>
      <c r="C17" s="62"/>
      <c r="D17" s="62">
        <v>18796</v>
      </c>
      <c r="E17" s="13"/>
    </row>
    <row r="18" spans="1:5" ht="15" customHeight="1">
      <c r="A18" s="24" t="str">
        <f>IF('1'!$A$1=1,"    Кредити","   Loans")</f>
        <v xml:space="preserve">    Кредити</v>
      </c>
      <c r="B18" s="62">
        <v>92665</v>
      </c>
      <c r="C18" s="62"/>
      <c r="D18" s="62">
        <v>92665</v>
      </c>
      <c r="E18" s="13"/>
    </row>
    <row r="19" spans="1:5" ht="17.25" hidden="1" customHeight="1">
      <c r="A19" s="48" t="str">
        <f>IF('1'!$A$1=1,"    Торгові кредити та аванси","   Trade credit and advances")</f>
        <v xml:space="preserve">    Торгові кредити та аванси</v>
      </c>
      <c r="B19" s="63">
        <v>0</v>
      </c>
      <c r="C19" s="63"/>
      <c r="D19" s="63">
        <v>0</v>
      </c>
      <c r="E19" s="13"/>
    </row>
    <row r="20" spans="1:5" ht="17.25" hidden="1" customHeight="1">
      <c r="A20" s="48" t="str">
        <f>IF('1'!$A$1=1,"    Інші боргові зобов'язання","   Other debt instruments")</f>
        <v xml:space="preserve">    Інші боргові зобов'язання</v>
      </c>
      <c r="B20" s="63">
        <v>0</v>
      </c>
      <c r="C20" s="63"/>
      <c r="D20" s="63">
        <v>0</v>
      </c>
      <c r="E20" s="13"/>
    </row>
    <row r="21" spans="1:5" ht="6" customHeight="1">
      <c r="A21" s="51"/>
      <c r="B21" s="62"/>
      <c r="C21" s="62"/>
      <c r="D21" s="62"/>
      <c r="E21" s="13"/>
    </row>
    <row r="22" spans="1:5">
      <c r="A22" s="60" t="str">
        <f>IF('1'!$A$1=1,"Центральний банк","Central Bank")</f>
        <v>Центральний банк</v>
      </c>
      <c r="B22" s="61">
        <v>1251</v>
      </c>
      <c r="C22" s="61">
        <v>41834</v>
      </c>
      <c r="D22" s="61">
        <v>-40583</v>
      </c>
      <c r="E22" s="13"/>
    </row>
    <row r="23" spans="1:5" ht="15" customHeight="1">
      <c r="A23" s="24" t="str">
        <f>IF('1'!$A$1=1,"  Короткострокові","Short-term")</f>
        <v xml:space="preserve">  Короткострокові</v>
      </c>
      <c r="B23" s="62">
        <v>1</v>
      </c>
      <c r="C23" s="62">
        <v>350</v>
      </c>
      <c r="D23" s="62">
        <v>-349</v>
      </c>
      <c r="E23" s="13"/>
    </row>
    <row r="24" spans="1:5" ht="15" customHeight="1">
      <c r="A24" s="24" t="str">
        <f>IF('1'!$A$1=1,"    Валюта і депозити","   Currency and deposits")</f>
        <v xml:space="preserve">    Валюта і депозити</v>
      </c>
      <c r="B24" s="62">
        <v>0</v>
      </c>
      <c r="C24" s="62">
        <v>349</v>
      </c>
      <c r="D24" s="62">
        <v>-349</v>
      </c>
      <c r="E24" s="13"/>
    </row>
    <row r="25" spans="1:5" ht="17.25" hidden="1" customHeight="1">
      <c r="A25" s="48" t="str">
        <f>IF('1'!$A$1=1,"    Боргові цінні папери","   Debt securities")</f>
        <v xml:space="preserve">    Боргові цінні папери</v>
      </c>
      <c r="B25" s="63">
        <v>0</v>
      </c>
      <c r="C25" s="63">
        <v>0</v>
      </c>
      <c r="D25" s="63">
        <v>0</v>
      </c>
      <c r="E25" s="13"/>
    </row>
    <row r="26" spans="1:5" ht="15" customHeight="1">
      <c r="A26" s="24" t="str">
        <f>IF('1'!$A$1=1,"    Кредити","   Loans")</f>
        <v xml:space="preserve">    Кредити</v>
      </c>
      <c r="B26" s="62">
        <v>0</v>
      </c>
      <c r="C26" s="62"/>
      <c r="D26" s="62">
        <v>0</v>
      </c>
      <c r="E26" s="13"/>
    </row>
    <row r="27" spans="1:5" ht="17.25" hidden="1" customHeight="1">
      <c r="A27" s="48" t="str">
        <f>IF('1'!$A$1=1,"    Торгові кредити та аванси","   Trade credit and advances")</f>
        <v xml:space="preserve">    Торгові кредити та аванси</v>
      </c>
      <c r="B27" s="63">
        <v>0</v>
      </c>
      <c r="C27" s="63"/>
      <c r="D27" s="63">
        <v>0</v>
      </c>
      <c r="E27" s="13"/>
    </row>
    <row r="28" spans="1:5" ht="15" customHeight="1">
      <c r="A28" s="24" t="str">
        <f>IF('1'!$A$1=1,"    Інші боргові зобов'язання","   Other debt instruments")</f>
        <v xml:space="preserve">    Інші боргові зобов'язання</v>
      </c>
      <c r="B28" s="62">
        <v>1</v>
      </c>
      <c r="C28" s="62">
        <v>1</v>
      </c>
      <c r="D28" s="62">
        <v>0</v>
      </c>
      <c r="E28" s="13"/>
    </row>
    <row r="29" spans="1:5" ht="15" customHeight="1">
      <c r="A29" s="24" t="str">
        <f>IF('1'!$A$1=1," Довгострокові","Long-term")</f>
        <v xml:space="preserve"> Довгострокові</v>
      </c>
      <c r="B29" s="62">
        <v>1250</v>
      </c>
      <c r="C29" s="62">
        <v>41484</v>
      </c>
      <c r="D29" s="62">
        <v>-40234</v>
      </c>
      <c r="E29" s="13"/>
    </row>
    <row r="30" spans="1:5" ht="15" customHeight="1">
      <c r="A30" s="50" t="str">
        <f>IF('1'!$A$1=1,"    Pозподіл СПЗ","   Special drawing rights (SDRs)")</f>
        <v xml:space="preserve">    Pозподіл СПЗ</v>
      </c>
      <c r="B30" s="62">
        <v>106</v>
      </c>
      <c r="C30" s="62">
        <v>1103</v>
      </c>
      <c r="D30" s="62">
        <v>-997</v>
      </c>
      <c r="E30" s="13"/>
    </row>
    <row r="31" spans="1:5" ht="15" customHeight="1">
      <c r="A31" s="24" t="str">
        <f>IF('1'!$A$1=1,"    Валюта і депозити","   Currency and deposits")</f>
        <v xml:space="preserve">    Валюта і депозити</v>
      </c>
      <c r="B31" s="62">
        <v>0</v>
      </c>
      <c r="C31" s="62">
        <v>11000</v>
      </c>
      <c r="D31" s="62">
        <v>-11000</v>
      </c>
      <c r="E31" s="13"/>
    </row>
    <row r="32" spans="1:5" ht="15" customHeight="1">
      <c r="A32" s="24" t="str">
        <f>IF('1'!$A$1=1,"    Боргові цінні папери","   Debt securities")</f>
        <v xml:space="preserve">    Боргові цінні папери</v>
      </c>
      <c r="B32" s="62">
        <v>0</v>
      </c>
      <c r="C32" s="62">
        <v>29381</v>
      </c>
      <c r="D32" s="62">
        <v>-29381</v>
      </c>
      <c r="E32" s="13"/>
    </row>
    <row r="33" spans="1:5" ht="15" customHeight="1">
      <c r="A33" s="24" t="str">
        <f>IF('1'!$A$1=1,"    Кредити","   Loans")</f>
        <v xml:space="preserve">    Кредити</v>
      </c>
      <c r="B33" s="62">
        <v>1144</v>
      </c>
      <c r="C33" s="62"/>
      <c r="D33" s="62">
        <v>1144</v>
      </c>
      <c r="E33" s="13"/>
    </row>
    <row r="34" spans="1:5" ht="17.25" hidden="1" customHeight="1">
      <c r="A34" s="48" t="str">
        <f>IF('1'!$A$1=1,"    Торгові кредити та аванси","   Trade credit and advances")</f>
        <v xml:space="preserve">    Торгові кредити та аванси</v>
      </c>
      <c r="B34" s="63">
        <v>0</v>
      </c>
      <c r="C34" s="63"/>
      <c r="D34" s="63">
        <v>0</v>
      </c>
      <c r="E34" s="13"/>
    </row>
    <row r="35" spans="1:5" ht="17.25" hidden="1" customHeight="1">
      <c r="A35" s="52" t="str">
        <f>IF('1'!$A$1=1,"    Інші боргові зобов'язання","   Other debt instruments")</f>
        <v xml:space="preserve">    Інші боргові зобов'язання</v>
      </c>
      <c r="B35" s="65">
        <v>0</v>
      </c>
      <c r="C35" s="65"/>
      <c r="D35" s="65">
        <v>0</v>
      </c>
      <c r="E35" s="13"/>
    </row>
    <row r="36" spans="1:5" ht="6" customHeight="1">
      <c r="A36" s="51"/>
      <c r="B36" s="62"/>
      <c r="C36" s="62"/>
      <c r="D36" s="62"/>
      <c r="E36" s="13"/>
    </row>
    <row r="37" spans="1:5">
      <c r="A37" s="66" t="str">
        <f>IF('1'!$A$1=1,"Інші депозитні корпорації","Deposit-Taking Corporations, except the Central Bank")</f>
        <v>Інші депозитні корпорації</v>
      </c>
      <c r="B37" s="61">
        <v>1531</v>
      </c>
      <c r="C37" s="61">
        <v>16302</v>
      </c>
      <c r="D37" s="61">
        <v>-14771</v>
      </c>
      <c r="E37" s="13"/>
    </row>
    <row r="38" spans="1:5" ht="15" customHeight="1">
      <c r="A38" s="24" t="str">
        <f>IF('1'!$A$1=1,"  Короткострокові","Short-term")</f>
        <v xml:space="preserve">  Короткострокові</v>
      </c>
      <c r="B38" s="62">
        <v>960</v>
      </c>
      <c r="C38" s="62">
        <v>13991</v>
      </c>
      <c r="D38" s="62">
        <v>-13031</v>
      </c>
      <c r="E38" s="13"/>
    </row>
    <row r="39" spans="1:5" ht="15" customHeight="1">
      <c r="A39" s="24" t="str">
        <f>IF('1'!$A$1=1,"    Валюта і депозити","   Currency and deposits")</f>
        <v xml:space="preserve">    Валюта і депозити</v>
      </c>
      <c r="B39" s="62">
        <v>879</v>
      </c>
      <c r="C39" s="62">
        <v>12386</v>
      </c>
      <c r="D39" s="62">
        <v>-11507</v>
      </c>
      <c r="E39" s="13"/>
    </row>
    <row r="40" spans="1:5" ht="15" customHeight="1">
      <c r="A40" s="24" t="str">
        <f>IF('1'!$A$1=1,"    Боргові цінні папери","   Debt securities")</f>
        <v xml:space="preserve">    Боргові цінні папери</v>
      </c>
      <c r="B40" s="62">
        <v>4</v>
      </c>
      <c r="C40" s="62">
        <v>1536</v>
      </c>
      <c r="D40" s="62">
        <v>-1532</v>
      </c>
      <c r="E40" s="13"/>
    </row>
    <row r="41" spans="1:5" ht="15" customHeight="1">
      <c r="A41" s="24" t="str">
        <f>IF('1'!$A$1=1,"    Кредити","   Loans")</f>
        <v xml:space="preserve">    Кредити</v>
      </c>
      <c r="B41" s="62">
        <v>2</v>
      </c>
      <c r="C41" s="62">
        <v>5</v>
      </c>
      <c r="D41" s="62">
        <v>-3</v>
      </c>
      <c r="E41" s="13"/>
    </row>
    <row r="42" spans="1:5" ht="17.25" hidden="1" customHeight="1">
      <c r="A42" s="48" t="str">
        <f>IF('1'!$A$1=1,"    Торгові кредити та аванси","   Trade credit and advances")</f>
        <v xml:space="preserve">    Торгові кредити та аванси</v>
      </c>
      <c r="B42" s="63">
        <v>0</v>
      </c>
      <c r="C42" s="63"/>
      <c r="D42" s="63">
        <v>0</v>
      </c>
      <c r="E42" s="13"/>
    </row>
    <row r="43" spans="1:5" ht="15" customHeight="1">
      <c r="A43" s="24" t="str">
        <f>IF('1'!$A$1=1,"    Інші боргові зобов'язання","   Other debt instruments")</f>
        <v xml:space="preserve">    Інші боргові зобов'язання</v>
      </c>
      <c r="B43" s="62">
        <v>75</v>
      </c>
      <c r="C43" s="62">
        <v>64</v>
      </c>
      <c r="D43" s="62">
        <v>11</v>
      </c>
      <c r="E43" s="13"/>
    </row>
    <row r="44" spans="1:5" ht="15" customHeight="1">
      <c r="A44" s="24" t="str">
        <f>IF('1'!$A$1=1," Довгострокові","Long-term")</f>
        <v xml:space="preserve"> Довгострокові</v>
      </c>
      <c r="B44" s="62">
        <v>571</v>
      </c>
      <c r="C44" s="62">
        <v>2311</v>
      </c>
      <c r="D44" s="62">
        <v>-1740</v>
      </c>
      <c r="E44" s="13"/>
    </row>
    <row r="45" spans="1:5" ht="15" customHeight="1">
      <c r="A45" s="24" t="str">
        <f>IF('1'!$A$1=1,"    Валюта і депозити","   Currency and deposits")</f>
        <v xml:space="preserve">    Валюта і депозити</v>
      </c>
      <c r="B45" s="62">
        <v>54</v>
      </c>
      <c r="C45" s="62">
        <v>313</v>
      </c>
      <c r="D45" s="62">
        <v>-259</v>
      </c>
      <c r="E45" s="13"/>
    </row>
    <row r="46" spans="1:5" ht="15" customHeight="1">
      <c r="A46" s="24" t="str">
        <f>IF('1'!$A$1=1,"    Боргові цінні папери","   Debt securities")</f>
        <v xml:space="preserve">    Боргові цінні папери</v>
      </c>
      <c r="B46" s="62">
        <v>166</v>
      </c>
      <c r="C46" s="62">
        <v>1991</v>
      </c>
      <c r="D46" s="62">
        <v>-1825</v>
      </c>
      <c r="E46" s="13"/>
    </row>
    <row r="47" spans="1:5" ht="15" customHeight="1">
      <c r="A47" s="24" t="str">
        <f>IF('1'!$A$1=1,"    Кредити","   Loans")</f>
        <v xml:space="preserve">    Кредити</v>
      </c>
      <c r="B47" s="62">
        <v>351</v>
      </c>
      <c r="C47" s="62">
        <v>7</v>
      </c>
      <c r="D47" s="62">
        <v>344</v>
      </c>
      <c r="E47" s="13"/>
    </row>
    <row r="48" spans="1:5" ht="18.75" hidden="1" customHeight="1">
      <c r="A48" s="48" t="str">
        <f>IF('1'!$A$1=1,"    Торгові кредити та аванси","   Trade credit and advances")</f>
        <v xml:space="preserve">    Торгові кредити та аванси</v>
      </c>
      <c r="B48" s="63">
        <v>0</v>
      </c>
      <c r="C48" s="63"/>
      <c r="D48" s="63">
        <v>0</v>
      </c>
      <c r="E48" s="13"/>
    </row>
    <row r="49" spans="1:5" ht="17.25" hidden="1" customHeight="1">
      <c r="A49" s="48" t="str">
        <f>IF('1'!$A$1=1,"    Інші боргові зобов'язання","   Other debt instruments")</f>
        <v xml:space="preserve">    Інші боргові зобов'язання</v>
      </c>
      <c r="B49" s="63">
        <v>0</v>
      </c>
      <c r="C49" s="63"/>
      <c r="D49" s="63">
        <v>0</v>
      </c>
      <c r="E49" s="13"/>
    </row>
    <row r="50" spans="1:5" ht="6" customHeight="1">
      <c r="A50" s="51"/>
      <c r="B50" s="62"/>
      <c r="C50" s="62"/>
      <c r="D50" s="62"/>
      <c r="E50" s="13"/>
    </row>
    <row r="51" spans="1:5">
      <c r="A51" s="66" t="str">
        <f>IF('1'!$A$1=1,"Інші сектори1","Other Sectors1")</f>
        <v>Інші сектори1</v>
      </c>
      <c r="B51" s="61">
        <v>41165</v>
      </c>
      <c r="C51" s="61">
        <v>151249</v>
      </c>
      <c r="D51" s="61">
        <v>-110084</v>
      </c>
      <c r="E51" s="13"/>
    </row>
    <row r="52" spans="1:5" ht="15" customHeight="1">
      <c r="A52" s="24" t="str">
        <f>IF('1'!$A$1=1,"  Короткострокові","Short-term")</f>
        <v xml:space="preserve">  Короткострокові</v>
      </c>
      <c r="B52" s="62">
        <v>9973</v>
      </c>
      <c r="C52" s="62">
        <v>149684</v>
      </c>
      <c r="D52" s="62">
        <v>-139711</v>
      </c>
      <c r="E52" s="13"/>
    </row>
    <row r="53" spans="1:5" ht="15" customHeight="1">
      <c r="A53" s="24" t="str">
        <f>IF('1'!$A$1=1,"    Валюта і депозити","   Currency and deposits")</f>
        <v xml:space="preserve">    Валюта і депозити</v>
      </c>
      <c r="B53" s="62">
        <v>0</v>
      </c>
      <c r="C53" s="62">
        <v>140242</v>
      </c>
      <c r="D53" s="62">
        <v>-140242</v>
      </c>
      <c r="E53" s="13"/>
    </row>
    <row r="54" spans="1:5" ht="15" customHeight="1">
      <c r="A54" s="24" t="str">
        <f>IF('1'!$A$1=1,"    Боргові цінні папери","   Debt securities")</f>
        <v xml:space="preserve">    Боргові цінні папери</v>
      </c>
      <c r="B54" s="62">
        <v>0</v>
      </c>
      <c r="C54" s="62"/>
      <c r="D54" s="62">
        <v>0</v>
      </c>
      <c r="E54" s="13"/>
    </row>
    <row r="55" spans="1:5" ht="15" customHeight="1">
      <c r="A55" s="24" t="str">
        <f>IF('1'!$A$1=1,"    Кредити","   Loans")</f>
        <v xml:space="preserve">    Кредити</v>
      </c>
      <c r="B55" s="62">
        <v>618</v>
      </c>
      <c r="C55" s="62"/>
      <c r="D55" s="62">
        <v>618</v>
      </c>
      <c r="E55" s="13"/>
    </row>
    <row r="56" spans="1:5" ht="15" customHeight="1">
      <c r="A56" s="24" t="str">
        <f>IF('1'!$A$1=1,"    Торгові кредити та аванси","   Trade credit and advances")</f>
        <v xml:space="preserve">    Торгові кредити та аванси</v>
      </c>
      <c r="B56" s="62">
        <v>9158</v>
      </c>
      <c r="C56" s="62">
        <v>9442</v>
      </c>
      <c r="D56" s="62">
        <v>-284</v>
      </c>
      <c r="E56" s="13"/>
    </row>
    <row r="57" spans="1:5" ht="17.25" hidden="1" customHeight="1">
      <c r="A57" s="48" t="str">
        <f>IF('1'!$A$1=1,"    Інші боргові зобов'язання","   Other debt instruments")</f>
        <v xml:space="preserve">    Інші боргові зобов'язання</v>
      </c>
      <c r="B57" s="63">
        <v>197</v>
      </c>
      <c r="C57" s="63"/>
      <c r="D57" s="63">
        <v>197</v>
      </c>
      <c r="E57" s="13"/>
    </row>
    <row r="58" spans="1:5" ht="16.5" customHeight="1">
      <c r="A58" s="24" t="str">
        <f>IF('1'!$A$1=1," Довгострокові","Long-term")</f>
        <v xml:space="preserve"> Довгострокові</v>
      </c>
      <c r="B58" s="62">
        <v>31192</v>
      </c>
      <c r="C58" s="62">
        <v>1565</v>
      </c>
      <c r="D58" s="62">
        <v>29627</v>
      </c>
      <c r="E58" s="13"/>
    </row>
    <row r="59" spans="1:5" ht="15" hidden="1" customHeight="1">
      <c r="A59" s="48" t="str">
        <f>IF('1'!$A$1=1,"    Валюта і депозити","   Currency and deposits")</f>
        <v xml:space="preserve">    Валюта і депозити</v>
      </c>
      <c r="B59" s="63">
        <v>0</v>
      </c>
      <c r="C59" s="63"/>
      <c r="D59" s="63">
        <v>0</v>
      </c>
      <c r="E59" s="13"/>
    </row>
    <row r="60" spans="1:5" ht="15" customHeight="1">
      <c r="A60" s="24" t="str">
        <f>IF('1'!$A$1=1,"    Боргові цінні папери","   Debt securities")</f>
        <v xml:space="preserve">    Боргові цінні папери</v>
      </c>
      <c r="B60" s="62">
        <v>5120</v>
      </c>
      <c r="C60" s="62">
        <v>406</v>
      </c>
      <c r="D60" s="62">
        <v>4714</v>
      </c>
      <c r="E60" s="13"/>
    </row>
    <row r="61" spans="1:5" ht="15" customHeight="1">
      <c r="A61" s="24" t="str">
        <f>IF('1'!$A$1=1,"    Кредити","   Loans")</f>
        <v xml:space="preserve">    Кредити</v>
      </c>
      <c r="B61" s="62">
        <v>25958</v>
      </c>
      <c r="C61" s="62"/>
      <c r="D61" s="62">
        <v>25958</v>
      </c>
      <c r="E61" s="13"/>
    </row>
    <row r="62" spans="1:5" ht="15" customHeight="1">
      <c r="A62" s="24" t="str">
        <f>IF('1'!$A$1=1,"    Торгові кредити та аванси","   Trade credit and advances")</f>
        <v xml:space="preserve">    Торгові кредити та аванси</v>
      </c>
      <c r="B62" s="62">
        <v>114</v>
      </c>
      <c r="C62" s="62">
        <v>1159</v>
      </c>
      <c r="D62" s="62">
        <v>-1045</v>
      </c>
      <c r="E62" s="13"/>
    </row>
    <row r="63" spans="1:5" ht="17.25" hidden="1" customHeight="1">
      <c r="A63" s="48" t="str">
        <f>IF('1'!$A$1=1,"    Інші боргові зобов'язання","   Other debt instruments")</f>
        <v xml:space="preserve">    Інші боргові зобов'язання</v>
      </c>
      <c r="B63" s="63">
        <v>0</v>
      </c>
      <c r="C63" s="63"/>
      <c r="D63" s="63">
        <v>0</v>
      </c>
      <c r="E63" s="13"/>
    </row>
    <row r="64" spans="1:5" ht="6" customHeight="1">
      <c r="A64" s="51"/>
      <c r="B64" s="62"/>
      <c r="C64" s="62"/>
      <c r="D64" s="62"/>
      <c r="E64" s="13"/>
    </row>
    <row r="65" spans="1:5" ht="17.25" customHeight="1">
      <c r="A65" s="66" t="str">
        <f>IF('1'!$A$1=1," Прямі інвестиції: міжфірмовий борг"," Direct investment: intercompany lending")</f>
        <v xml:space="preserve"> Прямі інвестиції: міжфірмовий борг</v>
      </c>
      <c r="B65" s="61">
        <v>21115</v>
      </c>
      <c r="C65" s="61">
        <v>1642</v>
      </c>
      <c r="D65" s="61">
        <v>19473</v>
      </c>
      <c r="E65" s="13"/>
    </row>
    <row r="66" spans="1:5" ht="17.25" customHeight="1">
      <c r="A66" s="67" t="str">
        <f>IF('1'!$A$1=1," Всього"," Total")</f>
        <v xml:space="preserve"> Всього</v>
      </c>
      <c r="B66" s="141">
        <v>180639</v>
      </c>
      <c r="C66" s="141">
        <v>211027</v>
      </c>
      <c r="D66" s="141">
        <v>-30388</v>
      </c>
      <c r="E66" s="13"/>
    </row>
    <row r="67" spans="1:5" ht="7.25" customHeight="1"/>
    <row r="68" spans="1:5" ht="38.25" customHeight="1">
      <c r="A68" s="150" t="s">
        <v>42</v>
      </c>
      <c r="B68" s="150"/>
      <c r="C68" s="150"/>
      <c r="D68" s="150"/>
    </row>
  </sheetData>
  <mergeCells count="2">
    <mergeCell ref="A2:D2"/>
    <mergeCell ref="A68:D68"/>
  </mergeCells>
  <pageMargins left="0.68" right="0.28999999999999998" top="0.52" bottom="0.44" header="0.31496062992125984" footer="0.18"/>
  <pageSetup paperSize="9" fitToHeight="0" orientation="portrait" r:id="rId1"/>
  <headerFooter>
    <oddHeader>&amp;R&amp;7Національний банк України</oddHeader>
    <oddFooter>&amp;L&amp;7Департамент статистики та звітності, Управління статистики зовнішнього сектору</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4"/>
  <sheetViews>
    <sheetView showGridLines="0" zoomScale="60" zoomScaleNormal="60" workbookViewId="0">
      <pane xSplit="1" ySplit="8" topLeftCell="B12" activePane="bottomRight" state="frozen"/>
      <selection activeCell="A2" sqref="A2:S53"/>
      <selection pane="topRight" activeCell="A2" sqref="A2:S53"/>
      <selection pane="bottomLeft" activeCell="A2" sqref="A2:S53"/>
      <selection pane="bottomRight" activeCell="A3" sqref="A3"/>
    </sheetView>
  </sheetViews>
  <sheetFormatPr defaultColWidth="8.6328125" defaultRowHeight="16.25" customHeight="1"/>
  <cols>
    <col min="1" max="1" width="23.36328125" style="73" bestFit="1" customWidth="1"/>
    <col min="2" max="2" width="14.36328125" style="73" customWidth="1"/>
    <col min="3" max="3" width="14.54296875" style="73" customWidth="1"/>
    <col min="4" max="5" width="14.36328125" style="73" customWidth="1"/>
    <col min="6" max="6" width="14.6328125" style="73" customWidth="1"/>
    <col min="7" max="8" width="14.36328125" style="73" customWidth="1"/>
    <col min="9" max="9" width="15.36328125" style="73" customWidth="1"/>
    <col min="10" max="11" width="14.36328125" style="73" customWidth="1"/>
    <col min="12" max="12" width="15.6328125" style="73" customWidth="1"/>
    <col min="13" max="14" width="14.36328125" style="73" customWidth="1"/>
    <col min="15" max="15" width="15.36328125" style="73" customWidth="1"/>
    <col min="16" max="16" width="14.36328125" style="73" customWidth="1"/>
    <col min="17" max="16384" width="8.6328125" style="73"/>
  </cols>
  <sheetData>
    <row r="1" spans="1:16" ht="16.25" customHeight="1">
      <c r="A1" s="149" t="s">
        <v>91</v>
      </c>
      <c r="B1" s="149"/>
      <c r="C1" s="149"/>
      <c r="D1" s="149"/>
      <c r="E1" s="149"/>
      <c r="F1" s="149"/>
      <c r="G1" s="149"/>
      <c r="H1" s="149"/>
      <c r="I1" s="149"/>
      <c r="J1" s="149"/>
      <c r="K1" s="149"/>
      <c r="L1" s="149"/>
      <c r="M1" s="149"/>
      <c r="N1" s="149"/>
      <c r="O1" s="149"/>
      <c r="P1" s="149"/>
    </row>
    <row r="2" spans="1:16" ht="16.25" customHeight="1">
      <c r="A2" s="152" t="s">
        <v>94</v>
      </c>
      <c r="B2" s="152"/>
      <c r="C2" s="152"/>
      <c r="D2" s="152"/>
      <c r="E2" s="152"/>
      <c r="F2" s="152"/>
      <c r="G2" s="152"/>
      <c r="H2" s="152"/>
      <c r="I2" s="152"/>
      <c r="J2" s="152"/>
      <c r="K2" s="152"/>
      <c r="L2" s="152"/>
      <c r="M2" s="152"/>
      <c r="N2" s="152"/>
      <c r="O2" s="152"/>
      <c r="P2" s="152"/>
    </row>
    <row r="3" spans="1:16" ht="16.25" customHeight="1">
      <c r="A3" s="74"/>
      <c r="B3" s="74"/>
      <c r="C3" s="74"/>
      <c r="D3" s="74"/>
      <c r="E3" s="74"/>
      <c r="F3" s="74"/>
      <c r="G3" s="74"/>
      <c r="H3" s="74"/>
      <c r="I3" s="74"/>
      <c r="J3" s="74"/>
      <c r="K3" s="74"/>
      <c r="L3" s="74"/>
      <c r="M3" s="74"/>
      <c r="N3" s="74"/>
      <c r="O3" s="74"/>
      <c r="P3" s="75" t="str">
        <f>IF('1'!$A$1=1,"млн. дол. США","Millions of USD")</f>
        <v>млн. дол. США</v>
      </c>
    </row>
    <row r="4" spans="1:16" ht="16.25" customHeight="1">
      <c r="A4" s="153" t="str">
        <f>IF('1'!$A$1=1,"Країни","Countries")</f>
        <v>Країни</v>
      </c>
      <c r="B4" s="156" t="str">
        <f>IF('1'!$A$1=1,"Всього","Total")</f>
        <v>Всього</v>
      </c>
      <c r="C4" s="157" t="s">
        <v>25</v>
      </c>
      <c r="D4" s="158" t="s">
        <v>25</v>
      </c>
      <c r="E4" s="167" t="str">
        <f>IF('1'!$A$1=1,"з них:","of wich:")</f>
        <v>з них:</v>
      </c>
      <c r="F4" s="168"/>
      <c r="G4" s="168"/>
      <c r="H4" s="168"/>
      <c r="I4" s="168"/>
      <c r="J4" s="168"/>
      <c r="K4" s="78"/>
      <c r="L4" s="78"/>
      <c r="M4" s="78"/>
      <c r="N4" s="78"/>
      <c r="O4" s="78"/>
      <c r="P4" s="79"/>
    </row>
    <row r="5" spans="1:16" ht="16.25" customHeight="1">
      <c r="A5" s="154" t="s">
        <v>26</v>
      </c>
      <c r="B5" s="159" t="s">
        <v>25</v>
      </c>
      <c r="C5" s="160" t="s">
        <v>25</v>
      </c>
      <c r="D5" s="161" t="s">
        <v>25</v>
      </c>
      <c r="E5" s="165" t="s">
        <v>32</v>
      </c>
      <c r="F5" s="165"/>
      <c r="G5" s="165"/>
      <c r="H5" s="165" t="s">
        <v>33</v>
      </c>
      <c r="I5" s="165"/>
      <c r="J5" s="165"/>
      <c r="K5" s="166" t="s">
        <v>34</v>
      </c>
      <c r="L5" s="166"/>
      <c r="M5" s="166"/>
      <c r="N5" s="166"/>
      <c r="O5" s="166"/>
      <c r="P5" s="166"/>
    </row>
    <row r="6" spans="1:16" ht="16.25" customHeight="1">
      <c r="A6" s="154" t="s">
        <v>26</v>
      </c>
      <c r="B6" s="162" t="s">
        <v>25</v>
      </c>
      <c r="C6" s="163" t="s">
        <v>25</v>
      </c>
      <c r="D6" s="164" t="s">
        <v>25</v>
      </c>
      <c r="E6" s="165"/>
      <c r="F6" s="165"/>
      <c r="G6" s="165"/>
      <c r="H6" s="165"/>
      <c r="I6" s="165"/>
      <c r="J6" s="165"/>
      <c r="K6" s="165" t="s">
        <v>35</v>
      </c>
      <c r="L6" s="165"/>
      <c r="M6" s="165"/>
      <c r="N6" s="165" t="s">
        <v>36</v>
      </c>
      <c r="O6" s="165"/>
      <c r="P6" s="165"/>
    </row>
    <row r="7" spans="1:16" ht="16.25" customHeight="1">
      <c r="A7" s="155" t="s">
        <v>26</v>
      </c>
      <c r="B7" s="76" t="str">
        <f>IF('1'!$A$1=1,"Всього","Total")</f>
        <v>Всього</v>
      </c>
      <c r="C7" s="76" t="str">
        <f>IF('1'!$A$1=1,"Короткострокові","Short-term loans")</f>
        <v>Короткострокові</v>
      </c>
      <c r="D7" s="76" t="str">
        <f>IF('1'!$A$1=1,"Довгострокові","Long-term loans")</f>
        <v>Довгострокові</v>
      </c>
      <c r="E7" s="76" t="str">
        <f>IF('1'!$A$1=1,"Всього","Total")</f>
        <v>Всього</v>
      </c>
      <c r="F7" s="76" t="str">
        <f>IF('1'!$A$1=1,"Короткострокові","Short-term loans")</f>
        <v>Короткострокові</v>
      </c>
      <c r="G7" s="76" t="str">
        <f>IF('1'!$A$1=1,"Довгострокові","Long-term loans")</f>
        <v>Довгострокові</v>
      </c>
      <c r="H7" s="76" t="str">
        <f>IF('1'!$A$1=1,"Всього","Total")</f>
        <v>Всього</v>
      </c>
      <c r="I7" s="76" t="str">
        <f>IF('1'!$A$1=1,"Короткострокові","Short-term loans")</f>
        <v>Короткострокові</v>
      </c>
      <c r="J7" s="76" t="str">
        <f>IF('1'!$A$1=1,"Довгострокові","Long-term loans")</f>
        <v>Довгострокові</v>
      </c>
      <c r="K7" s="76" t="str">
        <f>IF('1'!$A$1=1,"Всього","Total")</f>
        <v>Всього</v>
      </c>
      <c r="L7" s="76" t="str">
        <f>IF('1'!$A$1=1,"Короткострокові","Short-term loans")</f>
        <v>Короткострокові</v>
      </c>
      <c r="M7" s="76" t="str">
        <f>IF('1'!$A$1=1,"Довгострокові","Long-term loans")</f>
        <v>Довгострокові</v>
      </c>
      <c r="N7" s="76" t="str">
        <f>IF('1'!$A$1=1,"Всього","Total")</f>
        <v>Всього</v>
      </c>
      <c r="O7" s="76" t="str">
        <f>IF('1'!$A$1=1,"Короткострокові","Short-term loans")</f>
        <v>Короткострокові</v>
      </c>
      <c r="P7" s="76" t="str">
        <f>IF('1'!$A$1=1,"Довгострокові","Long-term loans")</f>
        <v>Довгострокові</v>
      </c>
    </row>
    <row r="8" spans="1:16" ht="16.25" customHeight="1">
      <c r="A8" s="102" t="s">
        <v>3</v>
      </c>
      <c r="B8" s="103">
        <v>42590</v>
      </c>
      <c r="C8" s="104">
        <v>1053</v>
      </c>
      <c r="D8" s="104">
        <v>41537</v>
      </c>
      <c r="E8" s="105">
        <v>353</v>
      </c>
      <c r="F8" s="104">
        <v>2</v>
      </c>
      <c r="G8" s="104">
        <v>351</v>
      </c>
      <c r="H8" s="106">
        <v>42237</v>
      </c>
      <c r="I8" s="107">
        <v>1051</v>
      </c>
      <c r="J8" s="107">
        <v>41186</v>
      </c>
      <c r="K8" s="106">
        <v>18950</v>
      </c>
      <c r="L8" s="107">
        <v>433</v>
      </c>
      <c r="M8" s="107">
        <v>18517</v>
      </c>
      <c r="N8" s="106">
        <v>23287</v>
      </c>
      <c r="O8" s="107">
        <v>618</v>
      </c>
      <c r="P8" s="108">
        <v>22669</v>
      </c>
    </row>
    <row r="9" spans="1:16" ht="16.25" customHeight="1">
      <c r="A9" s="109" t="s">
        <v>4</v>
      </c>
      <c r="B9" s="110">
        <v>20486.595937063525</v>
      </c>
      <c r="C9" s="111">
        <v>560.26011028804305</v>
      </c>
      <c r="D9" s="111">
        <v>19926.335826775481</v>
      </c>
      <c r="E9" s="112">
        <v>4.1500000000000004</v>
      </c>
      <c r="F9" s="111">
        <v>0</v>
      </c>
      <c r="G9" s="111">
        <v>4.1500000000000004</v>
      </c>
      <c r="H9" s="113">
        <v>20482.445937063523</v>
      </c>
      <c r="I9" s="114">
        <v>560.26011028804305</v>
      </c>
      <c r="J9" s="114">
        <v>19922.18582677548</v>
      </c>
      <c r="K9" s="113">
        <v>8633.0730591173251</v>
      </c>
      <c r="L9" s="114">
        <v>157.29532693173499</v>
      </c>
      <c r="M9" s="114">
        <v>8475.7777321855901</v>
      </c>
      <c r="N9" s="113">
        <v>11849.372877946198</v>
      </c>
      <c r="O9" s="114">
        <v>402.96478335630803</v>
      </c>
      <c r="P9" s="115">
        <v>11446.40809458989</v>
      </c>
    </row>
    <row r="10" spans="1:16" ht="42" customHeight="1">
      <c r="A10" s="116" t="s">
        <v>19</v>
      </c>
      <c r="B10" s="110">
        <v>4441.9569940808296</v>
      </c>
      <c r="C10" s="111">
        <v>63.6805151440808</v>
      </c>
      <c r="D10" s="111">
        <v>4378.2764789367502</v>
      </c>
      <c r="E10" s="112">
        <v>81.405624512242198</v>
      </c>
      <c r="F10" s="111">
        <v>0</v>
      </c>
      <c r="G10" s="111">
        <v>81.405624512242198</v>
      </c>
      <c r="H10" s="113">
        <v>4360.5513695685904</v>
      </c>
      <c r="I10" s="114">
        <v>63.6805151440808</v>
      </c>
      <c r="J10" s="114">
        <v>4296.8708544245101</v>
      </c>
      <c r="K10" s="113">
        <v>1794.34925231033</v>
      </c>
      <c r="L10" s="114">
        <v>22.380415339049598</v>
      </c>
      <c r="M10" s="114">
        <v>1771.9688369712801</v>
      </c>
      <c r="N10" s="113">
        <v>2566.2021172582599</v>
      </c>
      <c r="O10" s="114">
        <v>41.300099805031103</v>
      </c>
      <c r="P10" s="115">
        <v>2524.9020174532202</v>
      </c>
    </row>
    <row r="11" spans="1:16" ht="16.25" customHeight="1">
      <c r="A11" s="109" t="s">
        <v>5</v>
      </c>
      <c r="B11" s="117">
        <v>3612.4761891252701</v>
      </c>
      <c r="C11" s="114">
        <v>115.620156144643</v>
      </c>
      <c r="D11" s="114">
        <v>3496.8560329806301</v>
      </c>
      <c r="E11" s="113">
        <v>0</v>
      </c>
      <c r="F11" s="114">
        <v>0</v>
      </c>
      <c r="G11" s="114">
        <v>0</v>
      </c>
      <c r="H11" s="113">
        <v>3612.4761891252701</v>
      </c>
      <c r="I11" s="114">
        <v>115.620156144643</v>
      </c>
      <c r="J11" s="114">
        <v>3496.8560329806301</v>
      </c>
      <c r="K11" s="113">
        <v>2460.5120172432498</v>
      </c>
      <c r="L11" s="114">
        <v>114.647514216592</v>
      </c>
      <c r="M11" s="114">
        <v>2345.8645030266498</v>
      </c>
      <c r="N11" s="113">
        <v>1151.9641718820201</v>
      </c>
      <c r="O11" s="114">
        <v>0.97264192805057204</v>
      </c>
      <c r="P11" s="115">
        <v>1150.99152995397</v>
      </c>
    </row>
    <row r="12" spans="1:16" ht="16.25" customHeight="1">
      <c r="A12" s="109" t="s">
        <v>21</v>
      </c>
      <c r="B12" s="117">
        <v>1814.42416203991</v>
      </c>
      <c r="C12" s="114">
        <v>14.5612431267472</v>
      </c>
      <c r="D12" s="114">
        <v>1799.86291891316</v>
      </c>
      <c r="E12" s="113">
        <v>41.029034896167801</v>
      </c>
      <c r="F12" s="114">
        <v>0</v>
      </c>
      <c r="G12" s="114">
        <v>41.029034896167801</v>
      </c>
      <c r="H12" s="113">
        <v>1773.39512714374</v>
      </c>
      <c r="I12" s="114">
        <v>14.5612431267472</v>
      </c>
      <c r="J12" s="114">
        <v>1758.8338840169899</v>
      </c>
      <c r="K12" s="113">
        <v>257.90060125973798</v>
      </c>
      <c r="L12" s="114">
        <v>7.6843878864177597</v>
      </c>
      <c r="M12" s="114">
        <v>250.21621337331999</v>
      </c>
      <c r="N12" s="113">
        <v>1515.494525884</v>
      </c>
      <c r="O12" s="114">
        <v>6.8768552403294603</v>
      </c>
      <c r="P12" s="115">
        <v>1508.61767064367</v>
      </c>
    </row>
    <row r="13" spans="1:16" ht="16.25" customHeight="1">
      <c r="A13" s="109" t="s">
        <v>6</v>
      </c>
      <c r="B13" s="117">
        <v>1400.8084314196699</v>
      </c>
      <c r="C13" s="114">
        <v>57.656646132576299</v>
      </c>
      <c r="D13" s="114">
        <v>1343.15178528709</v>
      </c>
      <c r="E13" s="113">
        <v>0</v>
      </c>
      <c r="F13" s="114">
        <v>0</v>
      </c>
      <c r="G13" s="114">
        <v>0</v>
      </c>
      <c r="H13" s="113">
        <v>1400.8084314196699</v>
      </c>
      <c r="I13" s="114">
        <v>57.656646132576299</v>
      </c>
      <c r="J13" s="114">
        <v>1343.15178528709</v>
      </c>
      <c r="K13" s="113">
        <v>750.47380531453598</v>
      </c>
      <c r="L13" s="114">
        <v>14.461189813236301</v>
      </c>
      <c r="M13" s="114">
        <v>736.01261550130005</v>
      </c>
      <c r="N13" s="113">
        <v>650.33462610513197</v>
      </c>
      <c r="O13" s="114">
        <v>43.195456319340103</v>
      </c>
      <c r="P13" s="115">
        <v>607.13916978579198</v>
      </c>
    </row>
    <row r="14" spans="1:16" ht="16.25" customHeight="1">
      <c r="A14" s="109" t="s">
        <v>22</v>
      </c>
      <c r="B14" s="117">
        <v>972.84348438459097</v>
      </c>
      <c r="C14" s="114">
        <v>4.8034173624684202</v>
      </c>
      <c r="D14" s="114">
        <v>968.04006702212303</v>
      </c>
      <c r="E14" s="113">
        <v>57.608106460000002</v>
      </c>
      <c r="F14" s="114">
        <v>0</v>
      </c>
      <c r="G14" s="114">
        <v>57.608106460000002</v>
      </c>
      <c r="H14" s="113">
        <v>915.23537792459103</v>
      </c>
      <c r="I14" s="114">
        <v>4.8034173624684202</v>
      </c>
      <c r="J14" s="114">
        <v>910.43196056212298</v>
      </c>
      <c r="K14" s="113">
        <v>291.63613741228698</v>
      </c>
      <c r="L14" s="114">
        <v>4.2432101584968196</v>
      </c>
      <c r="M14" s="114">
        <v>287.39292725378999</v>
      </c>
      <c r="N14" s="113">
        <v>623.59924051230496</v>
      </c>
      <c r="O14" s="114">
        <v>0.56020720397159796</v>
      </c>
      <c r="P14" s="115">
        <v>623.03903330833305</v>
      </c>
    </row>
    <row r="15" spans="1:16" ht="16.25" customHeight="1">
      <c r="A15" s="109" t="s">
        <v>7</v>
      </c>
      <c r="B15" s="117">
        <v>905.25817311734897</v>
      </c>
      <c r="C15" s="114">
        <v>1.5159870636625501</v>
      </c>
      <c r="D15" s="114">
        <v>903.74218605368605</v>
      </c>
      <c r="E15" s="113">
        <v>0</v>
      </c>
      <c r="F15" s="114">
        <v>0</v>
      </c>
      <c r="G15" s="114">
        <v>0</v>
      </c>
      <c r="H15" s="113">
        <v>905.25817311734897</v>
      </c>
      <c r="I15" s="114">
        <v>1.5159870636625501</v>
      </c>
      <c r="J15" s="114">
        <v>903.74218605368605</v>
      </c>
      <c r="K15" s="113">
        <v>532.25685183575604</v>
      </c>
      <c r="L15" s="114">
        <v>0.21794062583101401</v>
      </c>
      <c r="M15" s="114">
        <v>532.038911209925</v>
      </c>
      <c r="N15" s="113">
        <v>373.00132128159203</v>
      </c>
      <c r="O15" s="114">
        <v>1.2980464378315399</v>
      </c>
      <c r="P15" s="115">
        <v>371.70327484376099</v>
      </c>
    </row>
    <row r="16" spans="1:16" ht="16.25" customHeight="1">
      <c r="A16" s="109" t="s">
        <v>9</v>
      </c>
      <c r="B16" s="117">
        <v>846.60813001675399</v>
      </c>
      <c r="C16" s="114">
        <v>72.362214833435502</v>
      </c>
      <c r="D16" s="114">
        <v>774.24591518331795</v>
      </c>
      <c r="E16" s="113">
        <v>0</v>
      </c>
      <c r="F16" s="114">
        <v>0</v>
      </c>
      <c r="G16" s="114">
        <v>0</v>
      </c>
      <c r="H16" s="113">
        <v>846.60813001675399</v>
      </c>
      <c r="I16" s="114">
        <v>72.362214833435502</v>
      </c>
      <c r="J16" s="114">
        <v>774.24591518331795</v>
      </c>
      <c r="K16" s="113">
        <v>472.76893626145801</v>
      </c>
      <c r="L16" s="114">
        <v>12.4259554118658</v>
      </c>
      <c r="M16" s="114">
        <v>460.34298084959198</v>
      </c>
      <c r="N16" s="113">
        <v>373.83919375529598</v>
      </c>
      <c r="O16" s="114">
        <v>59.936259421569702</v>
      </c>
      <c r="P16" s="115">
        <v>313.90293433372602</v>
      </c>
    </row>
    <row r="17" spans="1:16" ht="16.25" customHeight="1">
      <c r="A17" s="109" t="s">
        <v>20</v>
      </c>
      <c r="B17" s="117">
        <v>820.66540498901099</v>
      </c>
      <c r="C17" s="114">
        <v>0</v>
      </c>
      <c r="D17" s="114">
        <v>820.66540498901099</v>
      </c>
      <c r="E17" s="113">
        <v>141.94935928365999</v>
      </c>
      <c r="F17" s="114">
        <v>0</v>
      </c>
      <c r="G17" s="114">
        <v>141.94935928365999</v>
      </c>
      <c r="H17" s="113">
        <v>678.71604570535101</v>
      </c>
      <c r="I17" s="114">
        <v>0</v>
      </c>
      <c r="J17" s="114">
        <v>678.71604570535101</v>
      </c>
      <c r="K17" s="113">
        <v>360.82667565018698</v>
      </c>
      <c r="L17" s="114">
        <v>0</v>
      </c>
      <c r="M17" s="114">
        <v>360.82667565018698</v>
      </c>
      <c r="N17" s="113">
        <v>317.88937005516402</v>
      </c>
      <c r="O17" s="114">
        <v>0</v>
      </c>
      <c r="P17" s="115">
        <v>317.88937005516402</v>
      </c>
    </row>
    <row r="18" spans="1:16" ht="16.25" customHeight="1">
      <c r="A18" s="109" t="s">
        <v>8</v>
      </c>
      <c r="B18" s="117">
        <v>658.78049535345804</v>
      </c>
      <c r="C18" s="114">
        <v>1.03156478918404</v>
      </c>
      <c r="D18" s="114">
        <v>657.74893056427402</v>
      </c>
      <c r="E18" s="113">
        <v>0</v>
      </c>
      <c r="F18" s="114">
        <v>0</v>
      </c>
      <c r="G18" s="114">
        <v>0</v>
      </c>
      <c r="H18" s="113">
        <v>658.78049535345804</v>
      </c>
      <c r="I18" s="114">
        <v>1.03156478918404</v>
      </c>
      <c r="J18" s="114">
        <v>657.74893056427402</v>
      </c>
      <c r="K18" s="113">
        <v>485.52872659518601</v>
      </c>
      <c r="L18" s="114">
        <v>0.82265769962434898</v>
      </c>
      <c r="M18" s="114">
        <v>484.706068895562</v>
      </c>
      <c r="N18" s="113">
        <v>173.25176875827199</v>
      </c>
      <c r="O18" s="114">
        <v>0.208907089559695</v>
      </c>
      <c r="P18" s="115">
        <v>173.04286166871199</v>
      </c>
    </row>
    <row r="19" spans="1:16" ht="16.25" customHeight="1">
      <c r="A19" s="109" t="s">
        <v>10</v>
      </c>
      <c r="B19" s="117">
        <v>447.364115121216</v>
      </c>
      <c r="C19" s="114">
        <v>9.4913105918585607</v>
      </c>
      <c r="D19" s="114">
        <v>437.87280452935801</v>
      </c>
      <c r="E19" s="113">
        <v>0</v>
      </c>
      <c r="F19" s="114">
        <v>0</v>
      </c>
      <c r="G19" s="114">
        <v>0</v>
      </c>
      <c r="H19" s="113">
        <v>447.364115121216</v>
      </c>
      <c r="I19" s="114">
        <v>9.4913105918585607</v>
      </c>
      <c r="J19" s="114">
        <v>437.87280452935801</v>
      </c>
      <c r="K19" s="113">
        <v>5.9076834900000001</v>
      </c>
      <c r="L19" s="114">
        <v>0</v>
      </c>
      <c r="M19" s="114">
        <v>5.9076834900000001</v>
      </c>
      <c r="N19" s="113">
        <v>441.45643163121599</v>
      </c>
      <c r="O19" s="114">
        <v>9.4913105918585607</v>
      </c>
      <c r="P19" s="115">
        <v>431.965121039358</v>
      </c>
    </row>
    <row r="20" spans="1:16" ht="16.25" customHeight="1">
      <c r="A20" s="109" t="s">
        <v>13</v>
      </c>
      <c r="B20" s="117">
        <v>420.07326519542198</v>
      </c>
      <c r="C20" s="114">
        <v>11.9082310590082</v>
      </c>
      <c r="D20" s="114">
        <v>408.16503413641402</v>
      </c>
      <c r="E20" s="113">
        <v>0</v>
      </c>
      <c r="F20" s="114">
        <v>0</v>
      </c>
      <c r="G20" s="114">
        <v>0</v>
      </c>
      <c r="H20" s="113">
        <v>420.07326519542198</v>
      </c>
      <c r="I20" s="114">
        <v>11.9082310590082</v>
      </c>
      <c r="J20" s="114">
        <v>408.16503413641402</v>
      </c>
      <c r="K20" s="113">
        <v>221.04563960432199</v>
      </c>
      <c r="L20" s="114">
        <v>11.8764426996567</v>
      </c>
      <c r="M20" s="114">
        <v>209.169196904665</v>
      </c>
      <c r="N20" s="113">
        <v>199.02762559109999</v>
      </c>
      <c r="O20" s="114">
        <v>3.1788359351459398E-2</v>
      </c>
      <c r="P20" s="115">
        <v>198.99583723174899</v>
      </c>
    </row>
    <row r="21" spans="1:16" ht="16.25" customHeight="1">
      <c r="A21" s="109" t="s">
        <v>12</v>
      </c>
      <c r="B21" s="117">
        <v>368.74985187617801</v>
      </c>
      <c r="C21" s="114">
        <v>28.0655334551636</v>
      </c>
      <c r="D21" s="114">
        <v>340.68431842101501</v>
      </c>
      <c r="E21" s="113">
        <v>0</v>
      </c>
      <c r="F21" s="114">
        <v>0</v>
      </c>
      <c r="G21" s="114">
        <v>0</v>
      </c>
      <c r="H21" s="113">
        <v>368.74985187617801</v>
      </c>
      <c r="I21" s="114">
        <v>28.0655334551636</v>
      </c>
      <c r="J21" s="114">
        <v>340.68431842101501</v>
      </c>
      <c r="K21" s="113">
        <v>268.458155295442</v>
      </c>
      <c r="L21" s="114">
        <v>24.833004533750302</v>
      </c>
      <c r="M21" s="114">
        <v>243.625150761692</v>
      </c>
      <c r="N21" s="113">
        <v>100.291696580736</v>
      </c>
      <c r="O21" s="114">
        <v>3.2325289214133099</v>
      </c>
      <c r="P21" s="115">
        <v>97.059167659323194</v>
      </c>
    </row>
    <row r="22" spans="1:16" ht="16.25" customHeight="1">
      <c r="A22" s="109" t="s">
        <v>11</v>
      </c>
      <c r="B22" s="117">
        <v>339.33251067041903</v>
      </c>
      <c r="C22" s="114">
        <v>6.6723226324745601</v>
      </c>
      <c r="D22" s="114">
        <v>332.66018803794498</v>
      </c>
      <c r="E22" s="113">
        <v>0</v>
      </c>
      <c r="F22" s="114">
        <v>0</v>
      </c>
      <c r="G22" s="114">
        <v>0</v>
      </c>
      <c r="H22" s="113">
        <v>339.33251067041903</v>
      </c>
      <c r="I22" s="114">
        <v>6.6723226324745601</v>
      </c>
      <c r="J22" s="114">
        <v>332.66018803794498</v>
      </c>
      <c r="K22" s="113">
        <v>180.23873001085201</v>
      </c>
      <c r="L22" s="114">
        <v>3.70487414875373</v>
      </c>
      <c r="M22" s="114">
        <v>176.53385586209899</v>
      </c>
      <c r="N22" s="113">
        <v>159.09378065956699</v>
      </c>
      <c r="O22" s="114">
        <v>2.9674484837208301</v>
      </c>
      <c r="P22" s="115">
        <v>156.12633217584599</v>
      </c>
    </row>
    <row r="23" spans="1:16" ht="16.25" customHeight="1">
      <c r="A23" s="109" t="s">
        <v>15</v>
      </c>
      <c r="B23" s="117">
        <v>338.86022429301698</v>
      </c>
      <c r="C23" s="114">
        <v>20.198235665703901</v>
      </c>
      <c r="D23" s="114">
        <v>318.66198862731397</v>
      </c>
      <c r="E23" s="113">
        <v>0</v>
      </c>
      <c r="F23" s="114">
        <v>0</v>
      </c>
      <c r="G23" s="114">
        <v>0</v>
      </c>
      <c r="H23" s="113">
        <v>338.86022429301698</v>
      </c>
      <c r="I23" s="114">
        <v>20.198235665703901</v>
      </c>
      <c r="J23" s="114">
        <v>318.66198862731397</v>
      </c>
      <c r="K23" s="113">
        <v>133.06047261294</v>
      </c>
      <c r="L23" s="114">
        <v>5.7697703712098303</v>
      </c>
      <c r="M23" s="114">
        <v>127.29070224173</v>
      </c>
      <c r="N23" s="113">
        <v>205.799751680078</v>
      </c>
      <c r="O23" s="114">
        <v>14.428465294494099</v>
      </c>
      <c r="P23" s="115">
        <v>191.37128638558301</v>
      </c>
    </row>
    <row r="24" spans="1:16" ht="16.25" customHeight="1">
      <c r="A24" s="109" t="s">
        <v>23</v>
      </c>
      <c r="B24" s="117">
        <v>285.18804802549602</v>
      </c>
      <c r="C24" s="114">
        <v>5.0529838887520198</v>
      </c>
      <c r="D24" s="114">
        <v>280.13506413674401</v>
      </c>
      <c r="E24" s="113">
        <v>0</v>
      </c>
      <c r="F24" s="114">
        <v>0</v>
      </c>
      <c r="G24" s="114">
        <v>0</v>
      </c>
      <c r="H24" s="113">
        <v>285.18804802549602</v>
      </c>
      <c r="I24" s="114">
        <v>5.0529838887520198</v>
      </c>
      <c r="J24" s="114">
        <v>280.13506413674401</v>
      </c>
      <c r="K24" s="113">
        <v>219.28480444185101</v>
      </c>
      <c r="L24" s="114">
        <v>0.88815031520730703</v>
      </c>
      <c r="M24" s="114">
        <v>218.39665412664399</v>
      </c>
      <c r="N24" s="113">
        <v>65.903243583644894</v>
      </c>
      <c r="O24" s="114">
        <v>4.1648335735447102</v>
      </c>
      <c r="P24" s="115">
        <v>61.738410010100203</v>
      </c>
    </row>
    <row r="25" spans="1:16" ht="16.25" customHeight="1">
      <c r="A25" s="109" t="s">
        <v>16</v>
      </c>
      <c r="B25" s="117">
        <v>278.23645705738602</v>
      </c>
      <c r="C25" s="114">
        <v>2.8705172080136099</v>
      </c>
      <c r="D25" s="114">
        <v>275.36593984937201</v>
      </c>
      <c r="E25" s="113">
        <v>0</v>
      </c>
      <c r="F25" s="114">
        <v>0</v>
      </c>
      <c r="G25" s="114">
        <v>0</v>
      </c>
      <c r="H25" s="113">
        <v>278.23645705738602</v>
      </c>
      <c r="I25" s="114">
        <v>2.8705172080136099</v>
      </c>
      <c r="J25" s="114">
        <v>275.36593984937201</v>
      </c>
      <c r="K25" s="113">
        <v>251.55374960770899</v>
      </c>
      <c r="L25" s="114">
        <v>2.79090367322924</v>
      </c>
      <c r="M25" s="114">
        <v>248.76284593448</v>
      </c>
      <c r="N25" s="113">
        <v>26.682707449676698</v>
      </c>
      <c r="O25" s="114">
        <v>7.9613534784366904E-2</v>
      </c>
      <c r="P25" s="115">
        <v>26.603093914892298</v>
      </c>
    </row>
    <row r="26" spans="1:16" ht="16.25" customHeight="1">
      <c r="A26" s="109" t="s">
        <v>95</v>
      </c>
      <c r="B26" s="117">
        <v>224.78545357183199</v>
      </c>
      <c r="C26" s="114">
        <v>0.189175565790623</v>
      </c>
      <c r="D26" s="114">
        <v>224.59627800604201</v>
      </c>
      <c r="E26" s="113">
        <v>7.3143081424391596</v>
      </c>
      <c r="F26" s="114">
        <v>0</v>
      </c>
      <c r="G26" s="114">
        <v>7.3143081424391596</v>
      </c>
      <c r="H26" s="113">
        <v>217.471145429393</v>
      </c>
      <c r="I26" s="114">
        <v>0.189175565790623</v>
      </c>
      <c r="J26" s="114">
        <v>217.281969863602</v>
      </c>
      <c r="K26" s="113">
        <v>67.7468189050295</v>
      </c>
      <c r="L26" s="114">
        <v>0.11538412001098999</v>
      </c>
      <c r="M26" s="114">
        <v>67.631434785018499</v>
      </c>
      <c r="N26" s="113">
        <v>149.72432652436399</v>
      </c>
      <c r="O26" s="114">
        <v>7.3791445779633202E-2</v>
      </c>
      <c r="P26" s="115">
        <v>149.650535078584</v>
      </c>
    </row>
    <row r="27" spans="1:16" ht="16.25" customHeight="1">
      <c r="A27" s="109" t="s">
        <v>96</v>
      </c>
      <c r="B27" s="117">
        <v>198.32040763868</v>
      </c>
      <c r="C27" s="114">
        <v>1.2248521000000001</v>
      </c>
      <c r="D27" s="114">
        <v>197.09555553868</v>
      </c>
      <c r="E27" s="113">
        <v>0</v>
      </c>
      <c r="F27" s="114">
        <v>0</v>
      </c>
      <c r="G27" s="114">
        <v>0</v>
      </c>
      <c r="H27" s="113">
        <v>198.32040763868</v>
      </c>
      <c r="I27" s="114">
        <v>1.2248521000000001</v>
      </c>
      <c r="J27" s="114">
        <v>197.09555553868</v>
      </c>
      <c r="K27" s="113">
        <v>86.749819169999995</v>
      </c>
      <c r="L27" s="114">
        <v>1.2197521</v>
      </c>
      <c r="M27" s="114">
        <v>85.530067070000001</v>
      </c>
      <c r="N27" s="113">
        <v>111.57058846868</v>
      </c>
      <c r="O27" s="114">
        <v>5.1000000000000004E-3</v>
      </c>
      <c r="P27" s="115">
        <v>111.56548846868</v>
      </c>
    </row>
    <row r="28" spans="1:16" ht="16.25" customHeight="1">
      <c r="A28" s="109" t="s">
        <v>14</v>
      </c>
      <c r="B28" s="117">
        <v>195.59952301406801</v>
      </c>
      <c r="C28" s="114">
        <v>25.7894493433236</v>
      </c>
      <c r="D28" s="114">
        <v>169.810073670744</v>
      </c>
      <c r="E28" s="113">
        <v>0</v>
      </c>
      <c r="F28" s="114">
        <v>0</v>
      </c>
      <c r="G28" s="114">
        <v>0</v>
      </c>
      <c r="H28" s="113">
        <v>195.59952301406801</v>
      </c>
      <c r="I28" s="114">
        <v>25.7894493433236</v>
      </c>
      <c r="J28" s="114">
        <v>169.810073670744</v>
      </c>
      <c r="K28" s="113">
        <v>162.97093054160399</v>
      </c>
      <c r="L28" s="114">
        <v>25.7894493433236</v>
      </c>
      <c r="M28" s="114">
        <v>137.18148119828001</v>
      </c>
      <c r="N28" s="113">
        <v>32.628592472464398</v>
      </c>
      <c r="O28" s="114">
        <v>0</v>
      </c>
      <c r="P28" s="115">
        <v>32.628592472464398</v>
      </c>
    </row>
    <row r="29" spans="1:16" ht="16.25" customHeight="1">
      <c r="A29" s="118" t="s">
        <v>17</v>
      </c>
      <c r="B29" s="119">
        <v>3533.0727419459085</v>
      </c>
      <c r="C29" s="120">
        <v>50.04553360506938</v>
      </c>
      <c r="D29" s="120">
        <v>3483.0272083408422</v>
      </c>
      <c r="E29" s="121">
        <v>19.543566705490328</v>
      </c>
      <c r="F29" s="120">
        <v>2</v>
      </c>
      <c r="G29" s="120">
        <v>17.543566705490328</v>
      </c>
      <c r="H29" s="121">
        <v>3513.5291752404182</v>
      </c>
      <c r="I29" s="120">
        <v>48.04553360506938</v>
      </c>
      <c r="J29" s="120">
        <v>3465.4836416353519</v>
      </c>
      <c r="K29" s="121">
        <v>1313.6571333202178</v>
      </c>
      <c r="L29" s="120">
        <v>21.833670612008369</v>
      </c>
      <c r="M29" s="120">
        <v>1291.8234627082097</v>
      </c>
      <c r="N29" s="121">
        <v>2199.8720419202041</v>
      </c>
      <c r="O29" s="120">
        <v>26.211862993060972</v>
      </c>
      <c r="P29" s="122">
        <v>2173.6601789271435</v>
      </c>
    </row>
    <row r="30" spans="1:16" ht="6" customHeight="1"/>
    <row r="31" spans="1:16" ht="16.25" customHeight="1">
      <c r="A31" s="86" t="s">
        <v>29</v>
      </c>
      <c r="C31" s="77"/>
    </row>
    <row r="32" spans="1:16" ht="16.25" customHeight="1">
      <c r="A32" s="86" t="s">
        <v>30</v>
      </c>
      <c r="C32" s="77"/>
    </row>
    <row r="33" spans="1:1" ht="16.25" customHeight="1">
      <c r="A33" s="86" t="s">
        <v>31</v>
      </c>
    </row>
    <row r="34" spans="1:1" ht="16.25" customHeight="1">
      <c r="A34" s="86" t="s">
        <v>39</v>
      </c>
    </row>
  </sheetData>
  <mergeCells count="10">
    <mergeCell ref="A1:P1"/>
    <mergeCell ref="A2:P2"/>
    <mergeCell ref="A4:A7"/>
    <mergeCell ref="B4:D6"/>
    <mergeCell ref="E5:G6"/>
    <mergeCell ref="H5:J6"/>
    <mergeCell ref="K5:P5"/>
    <mergeCell ref="K6:M6"/>
    <mergeCell ref="N6:P6"/>
    <mergeCell ref="E4:J4"/>
  </mergeCells>
  <pageMargins left="0.15748031496062992" right="0.15748031496062992" top="0.51181102362204722" bottom="0.55118110236220474" header="0.15748031496062992" footer="0.15748031496062992"/>
  <pageSetup paperSize="9" scale="61" fitToHeight="0"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pageSetUpPr fitToPage="1"/>
  </sheetPr>
  <dimension ref="A1:J32"/>
  <sheetViews>
    <sheetView showGridLines="0" tabSelected="1" zoomScale="60" zoomScaleNormal="60" workbookViewId="0">
      <pane xSplit="1" ySplit="7" topLeftCell="B8" activePane="bottomRight" state="frozen"/>
      <selection activeCell="A2" sqref="A2:S53"/>
      <selection pane="topRight" activeCell="A2" sqref="A2:S53"/>
      <selection pane="bottomLeft" activeCell="A2" sqref="A2:S53"/>
      <selection pane="bottomRight" activeCell="A3" sqref="A3"/>
    </sheetView>
  </sheetViews>
  <sheetFormatPr defaultColWidth="8.6328125" defaultRowHeight="12.5"/>
  <cols>
    <col min="1" max="1" width="26.6328125" style="84" bestFit="1" customWidth="1"/>
    <col min="2" max="10" width="14.08984375" style="84" customWidth="1"/>
    <col min="11" max="16384" width="8.6328125" style="84"/>
  </cols>
  <sheetData>
    <row r="1" spans="1:10" s="81" customFormat="1" ht="13.25" customHeight="1">
      <c r="A1" s="80"/>
      <c r="B1" s="169" t="s">
        <v>27</v>
      </c>
      <c r="C1" s="169"/>
      <c r="D1" s="169"/>
      <c r="E1" s="169"/>
      <c r="F1" s="169"/>
      <c r="G1" s="169"/>
      <c r="H1" s="169"/>
      <c r="I1" s="169"/>
      <c r="J1" s="169"/>
    </row>
    <row r="2" spans="1:10" s="81" customFormat="1" ht="12.5" customHeight="1">
      <c r="A2" s="80"/>
      <c r="B2" s="170" t="s">
        <v>94</v>
      </c>
      <c r="C2" s="170"/>
      <c r="D2" s="170"/>
      <c r="E2" s="170"/>
      <c r="F2" s="170"/>
      <c r="G2" s="170"/>
      <c r="H2" s="170"/>
      <c r="I2" s="170"/>
      <c r="J2" s="170"/>
    </row>
    <row r="3" spans="1:10" s="81" customFormat="1" ht="13.4" customHeight="1">
      <c r="A3" s="80"/>
      <c r="B3" s="82"/>
      <c r="C3" s="82"/>
      <c r="D3" s="82"/>
      <c r="E3" s="82"/>
      <c r="F3" s="82"/>
      <c r="G3" s="82"/>
      <c r="H3" s="82"/>
      <c r="I3" s="82"/>
      <c r="J3" s="83" t="str">
        <f>IF('1'!$A$1=1,"млн. дол. США","Millions of USD")</f>
        <v>млн. дол. США</v>
      </c>
    </row>
    <row r="4" spans="1:10" ht="13.4" customHeight="1">
      <c r="A4" s="171"/>
      <c r="B4" s="174" t="s">
        <v>89</v>
      </c>
      <c r="C4" s="175"/>
      <c r="D4" s="176"/>
      <c r="E4" s="180" t="str">
        <f>IF('1'!$A$1=1,"з них:","of wich:")</f>
        <v>з них:</v>
      </c>
      <c r="F4" s="180"/>
      <c r="G4" s="180"/>
      <c r="H4" s="180"/>
      <c r="I4" s="180"/>
      <c r="J4" s="180"/>
    </row>
    <row r="5" spans="1:10" ht="12.5" customHeight="1">
      <c r="A5" s="172"/>
      <c r="B5" s="177"/>
      <c r="C5" s="178"/>
      <c r="D5" s="179"/>
      <c r="E5" s="181" t="s">
        <v>28</v>
      </c>
      <c r="F5" s="181"/>
      <c r="G5" s="181"/>
      <c r="H5" s="181" t="s">
        <v>90</v>
      </c>
      <c r="I5" s="181"/>
      <c r="J5" s="181"/>
    </row>
    <row r="6" spans="1:10" ht="23">
      <c r="A6" s="173"/>
      <c r="B6" s="85" t="s">
        <v>3</v>
      </c>
      <c r="C6" s="85" t="s">
        <v>87</v>
      </c>
      <c r="D6" s="85" t="s">
        <v>88</v>
      </c>
      <c r="E6" s="85" t="s">
        <v>3</v>
      </c>
      <c r="F6" s="85" t="s">
        <v>87</v>
      </c>
      <c r="G6" s="85" t="s">
        <v>88</v>
      </c>
      <c r="H6" s="85" t="s">
        <v>3</v>
      </c>
      <c r="I6" s="85" t="s">
        <v>87</v>
      </c>
      <c r="J6" s="85" t="s">
        <v>88</v>
      </c>
    </row>
    <row r="7" spans="1:10" s="143" customFormat="1" ht="17.5" customHeight="1">
      <c r="A7" s="102" t="s">
        <v>3</v>
      </c>
      <c r="B7" s="123">
        <v>28247.000000000004</v>
      </c>
      <c r="C7" s="124">
        <v>19719</v>
      </c>
      <c r="D7" s="124">
        <v>8528.0000000000018</v>
      </c>
      <c r="E7" s="125">
        <v>11446</v>
      </c>
      <c r="F7" s="124">
        <v>7678</v>
      </c>
      <c r="G7" s="124">
        <v>3768</v>
      </c>
      <c r="H7" s="125">
        <v>16801</v>
      </c>
      <c r="I7" s="124">
        <v>12041</v>
      </c>
      <c r="J7" s="126">
        <v>4760</v>
      </c>
    </row>
    <row r="8" spans="1:10" s="144" customFormat="1" ht="17.5" customHeight="1">
      <c r="A8" s="109" t="s">
        <v>4</v>
      </c>
      <c r="B8" s="127">
        <v>15460.447414867502</v>
      </c>
      <c r="C8" s="128">
        <v>10321.180953791712</v>
      </c>
      <c r="D8" s="128">
        <v>5139.2664610758038</v>
      </c>
      <c r="E8" s="129">
        <v>5373.3431308233194</v>
      </c>
      <c r="F8" s="128">
        <v>3248.09800572732</v>
      </c>
      <c r="G8" s="128">
        <v>2125.245125095983</v>
      </c>
      <c r="H8" s="129">
        <v>10087.10428404417</v>
      </c>
      <c r="I8" s="128">
        <v>7073.0829480643815</v>
      </c>
      <c r="J8" s="130">
        <v>3014.0213359798195</v>
      </c>
    </row>
    <row r="9" spans="1:10" s="144" customFormat="1" ht="17.5" customHeight="1">
      <c r="A9" s="116" t="s">
        <v>5</v>
      </c>
      <c r="B9" s="127">
        <v>2915.6848887440201</v>
      </c>
      <c r="C9" s="128">
        <v>2277.60822502565</v>
      </c>
      <c r="D9" s="128">
        <v>638.07666371837399</v>
      </c>
      <c r="E9" s="129">
        <v>2096.4841866923698</v>
      </c>
      <c r="F9" s="128">
        <v>1677.6911889775099</v>
      </c>
      <c r="G9" s="128">
        <v>418.792997714862</v>
      </c>
      <c r="H9" s="129">
        <v>819.20070205165302</v>
      </c>
      <c r="I9" s="128">
        <v>599.91703604814097</v>
      </c>
      <c r="J9" s="130">
        <v>219.283666003512</v>
      </c>
    </row>
    <row r="10" spans="1:10" s="144" customFormat="1" ht="17.5" customHeight="1">
      <c r="A10" s="109" t="s">
        <v>19</v>
      </c>
      <c r="B10" s="127">
        <v>2397.1322710031</v>
      </c>
      <c r="C10" s="128">
        <v>1740.64437130396</v>
      </c>
      <c r="D10" s="128">
        <v>656.48789969914753</v>
      </c>
      <c r="E10" s="129">
        <v>1095.5931456184701</v>
      </c>
      <c r="F10" s="128">
        <v>772.84728162815702</v>
      </c>
      <c r="G10" s="128">
        <v>322.74586399031125</v>
      </c>
      <c r="H10" s="129">
        <v>1301.5391253846401</v>
      </c>
      <c r="I10" s="128">
        <v>967.79708967579995</v>
      </c>
      <c r="J10" s="130">
        <v>333.74203570883623</v>
      </c>
    </row>
    <row r="11" spans="1:10" s="144" customFormat="1" ht="17.5" customHeight="1">
      <c r="A11" s="109" t="s">
        <v>21</v>
      </c>
      <c r="B11" s="127">
        <v>875.55043370660303</v>
      </c>
      <c r="C11" s="128">
        <v>650.78707438469996</v>
      </c>
      <c r="D11" s="128">
        <v>224.76335932190426</v>
      </c>
      <c r="E11" s="129">
        <v>156.84637252196899</v>
      </c>
      <c r="F11" s="128">
        <v>108.79285985514301</v>
      </c>
      <c r="G11" s="128">
        <v>48.053512666826499</v>
      </c>
      <c r="H11" s="129">
        <v>718.70406118463404</v>
      </c>
      <c r="I11" s="128">
        <v>541.99421452955698</v>
      </c>
      <c r="J11" s="130">
        <v>176.70984665507726</v>
      </c>
    </row>
    <row r="12" spans="1:10" s="144" customFormat="1" ht="17.5" customHeight="1">
      <c r="A12" s="109" t="s">
        <v>6</v>
      </c>
      <c r="B12" s="127">
        <v>587.00562553990903</v>
      </c>
      <c r="C12" s="128">
        <v>493.429350996084</v>
      </c>
      <c r="D12" s="128">
        <v>93.576274543824667</v>
      </c>
      <c r="E12" s="129">
        <v>246.19108239887299</v>
      </c>
      <c r="F12" s="128">
        <v>193.37472876957699</v>
      </c>
      <c r="G12" s="128">
        <v>52.816353629295797</v>
      </c>
      <c r="H12" s="129">
        <v>340.81454314103598</v>
      </c>
      <c r="I12" s="128">
        <v>300.05462222650698</v>
      </c>
      <c r="J12" s="130">
        <v>40.759920914528969</v>
      </c>
    </row>
    <row r="13" spans="1:10" s="144" customFormat="1" ht="17.5" customHeight="1">
      <c r="A13" s="109" t="s">
        <v>22</v>
      </c>
      <c r="B13" s="127">
        <v>562.01414201623504</v>
      </c>
      <c r="C13" s="128">
        <v>369.68798433829897</v>
      </c>
      <c r="D13" s="128">
        <v>192.32615767793598</v>
      </c>
      <c r="E13" s="129">
        <v>204.28348316193001</v>
      </c>
      <c r="F13" s="128">
        <v>147.07908939439301</v>
      </c>
      <c r="G13" s="128">
        <v>57.2043937675367</v>
      </c>
      <c r="H13" s="129">
        <v>357.730658854306</v>
      </c>
      <c r="I13" s="128">
        <v>222.60889494390599</v>
      </c>
      <c r="J13" s="130">
        <v>135.12176391040001</v>
      </c>
    </row>
    <row r="14" spans="1:10" s="144" customFormat="1" ht="17.5" customHeight="1">
      <c r="A14" s="109" t="s">
        <v>10</v>
      </c>
      <c r="B14" s="127">
        <v>420.70051637643098</v>
      </c>
      <c r="C14" s="128">
        <v>234.48201598595</v>
      </c>
      <c r="D14" s="128">
        <v>186.21850039047999</v>
      </c>
      <c r="E14" s="129">
        <v>5.1037894899999996</v>
      </c>
      <c r="F14" s="128">
        <v>3.6122999999999998</v>
      </c>
      <c r="G14" s="128">
        <v>1.49148949</v>
      </c>
      <c r="H14" s="129">
        <v>415.59672688643099</v>
      </c>
      <c r="I14" s="128">
        <v>230.86971598594999</v>
      </c>
      <c r="J14" s="130">
        <v>184.72701090048</v>
      </c>
    </row>
    <row r="15" spans="1:10" s="144" customFormat="1" ht="17.5" customHeight="1">
      <c r="A15" s="109" t="s">
        <v>9</v>
      </c>
      <c r="B15" s="127">
        <v>384.23718279296003</v>
      </c>
      <c r="C15" s="128">
        <v>305.96679598235198</v>
      </c>
      <c r="D15" s="128">
        <v>78.270386810607903</v>
      </c>
      <c r="E15" s="129">
        <v>129.49945491574701</v>
      </c>
      <c r="F15" s="128">
        <v>104.335679801677</v>
      </c>
      <c r="G15" s="128">
        <v>25.163775114070202</v>
      </c>
      <c r="H15" s="129">
        <v>254.73772787721401</v>
      </c>
      <c r="I15" s="128">
        <v>201.631116180676</v>
      </c>
      <c r="J15" s="130">
        <v>53.106611696537698</v>
      </c>
    </row>
    <row r="16" spans="1:10" s="144" customFormat="1" ht="17.5" customHeight="1">
      <c r="A16" s="109" t="s">
        <v>20</v>
      </c>
      <c r="B16" s="127">
        <v>299.63504305869799</v>
      </c>
      <c r="C16" s="128">
        <v>182.314005431884</v>
      </c>
      <c r="D16" s="128">
        <v>117.321037626814</v>
      </c>
      <c r="E16" s="129">
        <v>227.42767514051599</v>
      </c>
      <c r="F16" s="128">
        <v>121.831539025669</v>
      </c>
      <c r="G16" s="128">
        <v>105.596136114847</v>
      </c>
      <c r="H16" s="129">
        <v>72.207367918182001</v>
      </c>
      <c r="I16" s="128">
        <v>60.482466406214797</v>
      </c>
      <c r="J16" s="130">
        <v>11.7249015119672</v>
      </c>
    </row>
    <row r="17" spans="1:10" s="144" customFormat="1" ht="17.5" customHeight="1">
      <c r="A17" s="109" t="s">
        <v>13</v>
      </c>
      <c r="B17" s="127">
        <v>273.13819482907297</v>
      </c>
      <c r="C17" s="128">
        <v>241.45614262803201</v>
      </c>
      <c r="D17" s="128">
        <v>31.682052201040452</v>
      </c>
      <c r="E17" s="129">
        <v>115.14805493962</v>
      </c>
      <c r="F17" s="128">
        <v>94.861132667156795</v>
      </c>
      <c r="G17" s="128">
        <v>20.286922272463098</v>
      </c>
      <c r="H17" s="129">
        <v>157.99013988945299</v>
      </c>
      <c r="I17" s="128">
        <v>146.59500996087601</v>
      </c>
      <c r="J17" s="130">
        <v>11.395129928577353</v>
      </c>
    </row>
    <row r="18" spans="1:10" s="144" customFormat="1" ht="17.5" customHeight="1">
      <c r="A18" s="109" t="s">
        <v>7</v>
      </c>
      <c r="B18" s="127">
        <v>226.47049712098601</v>
      </c>
      <c r="C18" s="128">
        <v>179.462391769974</v>
      </c>
      <c r="D18" s="128">
        <v>47.008105351011999</v>
      </c>
      <c r="E18" s="129">
        <v>91.370371632571207</v>
      </c>
      <c r="F18" s="128">
        <v>69.221863246975005</v>
      </c>
      <c r="G18" s="128">
        <v>22.148508385596202</v>
      </c>
      <c r="H18" s="129">
        <v>135.10012548841499</v>
      </c>
      <c r="I18" s="128">
        <v>110.240528522999</v>
      </c>
      <c r="J18" s="130">
        <v>24.8595969654158</v>
      </c>
    </row>
    <row r="19" spans="1:10" s="144" customFormat="1" ht="17.5" customHeight="1">
      <c r="A19" s="109" t="s">
        <v>12</v>
      </c>
      <c r="B19" s="127">
        <v>225.56994985869201</v>
      </c>
      <c r="C19" s="128">
        <v>133.40745444227201</v>
      </c>
      <c r="D19" s="128">
        <v>92.162495416420001</v>
      </c>
      <c r="E19" s="129">
        <v>193.877393940139</v>
      </c>
      <c r="F19" s="128">
        <v>108.147607681102</v>
      </c>
      <c r="G19" s="128">
        <v>85.729786259036899</v>
      </c>
      <c r="H19" s="129">
        <v>31.692555918552198</v>
      </c>
      <c r="I19" s="128">
        <v>25.259846761169101</v>
      </c>
      <c r="J19" s="130">
        <v>6.4327091573831403</v>
      </c>
    </row>
    <row r="20" spans="1:10" s="144" customFormat="1" ht="17.5" customHeight="1">
      <c r="A20" s="109" t="s">
        <v>8</v>
      </c>
      <c r="B20" s="127">
        <v>219.49767604490299</v>
      </c>
      <c r="C20" s="128">
        <v>60.6851670775701</v>
      </c>
      <c r="D20" s="128">
        <v>158.812508967333</v>
      </c>
      <c r="E20" s="129">
        <v>155.22256596148901</v>
      </c>
      <c r="F20" s="128">
        <v>8.7258127999961506</v>
      </c>
      <c r="G20" s="128">
        <v>146.49675316149299</v>
      </c>
      <c r="H20" s="129">
        <v>64.275110083413594</v>
      </c>
      <c r="I20" s="128">
        <v>51.959354277573901</v>
      </c>
      <c r="J20" s="130">
        <v>12.3157558058397</v>
      </c>
    </row>
    <row r="21" spans="1:10" s="144" customFormat="1" ht="17.5" customHeight="1">
      <c r="A21" s="109" t="s">
        <v>15</v>
      </c>
      <c r="B21" s="127">
        <v>185.33511226949801</v>
      </c>
      <c r="C21" s="128">
        <v>125.17222184097</v>
      </c>
      <c r="D21" s="128">
        <v>60.162890428527803</v>
      </c>
      <c r="E21" s="129">
        <v>59.012144535312402</v>
      </c>
      <c r="F21" s="128">
        <v>44.943858032734802</v>
      </c>
      <c r="G21" s="128">
        <v>14.0682865025776</v>
      </c>
      <c r="H21" s="129">
        <v>126.32296773418599</v>
      </c>
      <c r="I21" s="128">
        <v>80.2283638082354</v>
      </c>
      <c r="J21" s="130">
        <v>46.094603925950203</v>
      </c>
    </row>
    <row r="22" spans="1:10" s="144" customFormat="1" ht="17.5" customHeight="1">
      <c r="A22" s="109" t="s">
        <v>24</v>
      </c>
      <c r="B22" s="127">
        <v>176.120483455798</v>
      </c>
      <c r="C22" s="128">
        <v>121.409287568431</v>
      </c>
      <c r="D22" s="128">
        <v>54.711195887366998</v>
      </c>
      <c r="E22" s="129">
        <v>23.138174024574301</v>
      </c>
      <c r="F22" s="128">
        <v>16.791857560836402</v>
      </c>
      <c r="G22" s="128">
        <v>6.3463164637379599</v>
      </c>
      <c r="H22" s="129">
        <v>152.982309431223</v>
      </c>
      <c r="I22" s="128">
        <v>104.617430007594</v>
      </c>
      <c r="J22" s="130">
        <v>48.364879423629098</v>
      </c>
    </row>
    <row r="23" spans="1:10" s="144" customFormat="1" ht="17.5" customHeight="1">
      <c r="A23" s="109" t="s">
        <v>96</v>
      </c>
      <c r="B23" s="127">
        <v>157.54629578868</v>
      </c>
      <c r="C23" s="128">
        <v>144.118886705146</v>
      </c>
      <c r="D23" s="128">
        <v>13.427409083534</v>
      </c>
      <c r="E23" s="129">
        <v>49.111465170000002</v>
      </c>
      <c r="F23" s="128">
        <v>37.398785490000002</v>
      </c>
      <c r="G23" s="128">
        <v>11.712679680000001</v>
      </c>
      <c r="H23" s="129">
        <v>108.43483061868</v>
      </c>
      <c r="I23" s="128">
        <v>106.720101215146</v>
      </c>
      <c r="J23" s="130">
        <v>1.7147294035339999</v>
      </c>
    </row>
    <row r="24" spans="1:10" s="144" customFormat="1" ht="17.5" customHeight="1">
      <c r="A24" s="109" t="s">
        <v>97</v>
      </c>
      <c r="B24" s="127">
        <v>154.51942077088901</v>
      </c>
      <c r="C24" s="128">
        <v>114.428145408673</v>
      </c>
      <c r="D24" s="128">
        <v>40.0912753622165</v>
      </c>
      <c r="E24" s="129">
        <v>45.301649910000002</v>
      </c>
      <c r="F24" s="128">
        <v>31.495839320000002</v>
      </c>
      <c r="G24" s="128">
        <v>13.80581059</v>
      </c>
      <c r="H24" s="129">
        <v>109.217770860889</v>
      </c>
      <c r="I24" s="128">
        <v>82.932306088672703</v>
      </c>
      <c r="J24" s="130">
        <v>26.2854647722165</v>
      </c>
    </row>
    <row r="25" spans="1:10" s="144" customFormat="1" ht="17.5" customHeight="1">
      <c r="A25" s="109" t="s">
        <v>16</v>
      </c>
      <c r="B25" s="127">
        <v>135.238305411645</v>
      </c>
      <c r="C25" s="128">
        <v>100.75167751151</v>
      </c>
      <c r="D25" s="128">
        <v>34.486627900135403</v>
      </c>
      <c r="E25" s="129">
        <v>118.92601867537699</v>
      </c>
      <c r="F25" s="128">
        <v>86.289566859161596</v>
      </c>
      <c r="G25" s="128">
        <v>32.6364518162152</v>
      </c>
      <c r="H25" s="129">
        <v>16.312286736268401</v>
      </c>
      <c r="I25" s="128">
        <v>14.462110652348199</v>
      </c>
      <c r="J25" s="130">
        <v>1.8501760839202199</v>
      </c>
    </row>
    <row r="26" spans="1:10" s="144" customFormat="1" ht="17.5" customHeight="1">
      <c r="A26" s="109" t="s">
        <v>23</v>
      </c>
      <c r="B26" s="127">
        <v>134.30868492945899</v>
      </c>
      <c r="C26" s="128">
        <v>120.47781372143599</v>
      </c>
      <c r="D26" s="128">
        <v>13.8308712080237</v>
      </c>
      <c r="E26" s="129">
        <v>100.9467688644</v>
      </c>
      <c r="F26" s="128">
        <v>98.387469106184497</v>
      </c>
      <c r="G26" s="128">
        <v>2.55929975821509</v>
      </c>
      <c r="H26" s="129">
        <v>33.361916065059702</v>
      </c>
      <c r="I26" s="128">
        <v>22.090344615251102</v>
      </c>
      <c r="J26" s="130">
        <v>11.271571449808601</v>
      </c>
    </row>
    <row r="27" spans="1:10" s="144" customFormat="1" ht="17.5" customHeight="1">
      <c r="A27" s="109" t="s">
        <v>86</v>
      </c>
      <c r="B27" s="127">
        <v>132.86391761681901</v>
      </c>
      <c r="C27" s="128">
        <v>52.535640066476802</v>
      </c>
      <c r="D27" s="128">
        <v>80.328277550342406</v>
      </c>
      <c r="E27" s="129">
        <v>82.411764463896205</v>
      </c>
      <c r="F27" s="128">
        <v>30.066945036440401</v>
      </c>
      <c r="G27" s="128">
        <v>52.344819427455803</v>
      </c>
      <c r="H27" s="129">
        <v>50.452153152923003</v>
      </c>
      <c r="I27" s="128">
        <v>22.4686950300364</v>
      </c>
      <c r="J27" s="130">
        <v>27.983458122886599</v>
      </c>
    </row>
    <row r="28" spans="1:10" s="143" customFormat="1" ht="17.5" customHeight="1">
      <c r="A28" s="118" t="s">
        <v>17</v>
      </c>
      <c r="B28" s="131">
        <v>2323.9839437980904</v>
      </c>
      <c r="C28" s="132">
        <v>1748.9943940189403</v>
      </c>
      <c r="D28" s="132">
        <v>574.98954977915071</v>
      </c>
      <c r="E28" s="133">
        <v>876.76130711944029</v>
      </c>
      <c r="F28" s="132">
        <v>674.00658901996621</v>
      </c>
      <c r="G28" s="132">
        <v>202.75471809947464</v>
      </c>
      <c r="H28" s="133">
        <v>1447.222636678649</v>
      </c>
      <c r="I28" s="132">
        <v>1074.9878049989734</v>
      </c>
      <c r="J28" s="134">
        <v>372.23483167967538</v>
      </c>
    </row>
    <row r="29" spans="1:10" ht="12.5" customHeight="1"/>
    <row r="30" spans="1:10" ht="13.5">
      <c r="A30" s="86" t="s">
        <v>37</v>
      </c>
      <c r="B30" s="87"/>
      <c r="D30" s="87"/>
      <c r="H30" s="87"/>
      <c r="J30" s="87"/>
    </row>
    <row r="31" spans="1:10" ht="13.5">
      <c r="A31" s="86" t="s">
        <v>38</v>
      </c>
      <c r="B31" s="88"/>
      <c r="D31" s="88"/>
      <c r="H31" s="88"/>
      <c r="J31" s="88"/>
    </row>
    <row r="32" spans="1:10" ht="13.5">
      <c r="A32" s="86" t="s">
        <v>40</v>
      </c>
    </row>
  </sheetData>
  <mergeCells count="7">
    <mergeCell ref="B1:J1"/>
    <mergeCell ref="B2:J2"/>
    <mergeCell ref="A4:A6"/>
    <mergeCell ref="B4:D5"/>
    <mergeCell ref="E4:J4"/>
    <mergeCell ref="E5:G5"/>
    <mergeCell ref="H5:J5"/>
  </mergeCells>
  <pageMargins left="0.43307086614173229" right="0.15748031496062992" top="0.39370078740157483" bottom="0.39370078740157483" header="0.15748031496062992" footer="0.15748031496062992"/>
  <pageSetup paperSize="9" scale="93"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6</vt:i4>
      </vt:variant>
    </vt:vector>
  </HeadingPairs>
  <TitlesOfParts>
    <vt:vector size="12" baseType="lpstr">
      <vt:lpstr>1</vt:lpstr>
      <vt:lpstr>1.1</vt:lpstr>
      <vt:lpstr>1.2</vt:lpstr>
      <vt:lpstr>1.3</vt:lpstr>
      <vt:lpstr>1.4</vt:lpstr>
      <vt:lpstr>1.5</vt:lpstr>
      <vt:lpstr>'1'!Область_друку</vt:lpstr>
      <vt:lpstr>'1.1'!Область_друку</vt:lpstr>
      <vt:lpstr>'1.2'!Область_друку</vt:lpstr>
      <vt:lpstr>'1.3'!Область_друку</vt:lpstr>
      <vt:lpstr>'1.4'!Область_друку</vt:lpstr>
      <vt:lpstr>'1.5'!Область_друку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Самолюк Анна Ігорівна;Горовой Вячеслав Олександрович</dc:creator>
  <cp:lastModifiedBy>Порхун Ірина Володимирівна</cp:lastModifiedBy>
  <cp:lastPrinted>2023-03-20T15:53:29Z</cp:lastPrinted>
  <dcterms:created xsi:type="dcterms:W3CDTF">2015-06-16T15:03:20Z</dcterms:created>
  <dcterms:modified xsi:type="dcterms:W3CDTF">2025-03-18T09:53:06Z</dcterms:modified>
</cp:coreProperties>
</file>