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NBU\WORK\БЮДЖЕТ\2025.03\Державні фінанси\"/>
    </mc:Choice>
  </mc:AlternateContent>
  <bookViews>
    <workbookView showHorizontalScroll="0" showVerticalScroll="0" showSheetTabs="0" xWindow="0" yWindow="0" windowWidth="23040" windowHeight="9072"/>
  </bookViews>
  <sheets>
    <sheet name="0" sheetId="1" r:id="rId1"/>
    <sheet name="2" sheetId="4" r:id="rId2"/>
    <sheet name="5" sheetId="6" r:id="rId3"/>
    <sheet name="8" sheetId="9" r:id="rId4"/>
  </sheets>
  <definedNames>
    <definedName name="\C" localSheetId="1">#REF!</definedName>
    <definedName name="\C" localSheetId="2">#REF!</definedName>
    <definedName name="\C" localSheetId="3">#REF!</definedName>
    <definedName name="\C">#REF!</definedName>
    <definedName name="\D" localSheetId="1">#REF!</definedName>
    <definedName name="\D" localSheetId="2">#REF!</definedName>
    <definedName name="\D" localSheetId="3">#REF!</definedName>
    <definedName name="\D">#REF!</definedName>
    <definedName name="\E" localSheetId="1">#REF!</definedName>
    <definedName name="\E" localSheetId="2">#REF!</definedName>
    <definedName name="\E" localSheetId="3">#REF!</definedName>
    <definedName name="\E">#REF!</definedName>
    <definedName name="\H" localSheetId="1">#REF!</definedName>
    <definedName name="\H" localSheetId="2">#REF!</definedName>
    <definedName name="\H" localSheetId="3">#REF!</definedName>
    <definedName name="\H">#REF!</definedName>
    <definedName name="\K" localSheetId="1">#REF!</definedName>
    <definedName name="\K" localSheetId="2">#REF!</definedName>
    <definedName name="\K" localSheetId="3">#REF!</definedName>
    <definedName name="\K">#REF!</definedName>
    <definedName name="\L" localSheetId="1">#REF!</definedName>
    <definedName name="\L" localSheetId="2">#REF!</definedName>
    <definedName name="\L" localSheetId="3">#REF!</definedName>
    <definedName name="\L">#REF!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S" localSheetId="1">#REF!</definedName>
    <definedName name="\S" localSheetId="2">#REF!</definedName>
    <definedName name="\S" localSheetId="3">#REF!</definedName>
    <definedName name="\S">#REF!</definedName>
    <definedName name="\T" localSheetId="1">#REF!</definedName>
    <definedName name="\T" localSheetId="2">#REF!</definedName>
    <definedName name="\T" localSheetId="3">#REF!</definedName>
    <definedName name="\T">#REF!</definedName>
    <definedName name="\V" localSheetId="1">#REF!</definedName>
    <definedName name="\V" localSheetId="2">#REF!</definedName>
    <definedName name="\V" localSheetId="3">#REF!</definedName>
    <definedName name="\V">#REF!</definedName>
    <definedName name="\W" localSheetId="1">#REF!</definedName>
    <definedName name="\W" localSheetId="2">#REF!</definedName>
    <definedName name="\W" localSheetId="3">#REF!</definedName>
    <definedName name="\W">#REF!</definedName>
    <definedName name="\X" localSheetId="1">#REF!</definedName>
    <definedName name="\X" localSheetId="2">#REF!</definedName>
    <definedName name="\X" localSheetId="3">#REF!</definedName>
    <definedName name="\X">#REF!</definedName>
    <definedName name="___________tab06" localSheetId="1">#REF!</definedName>
    <definedName name="___________tab06" localSheetId="2">#REF!</definedName>
    <definedName name="___________tab06" localSheetId="3">#REF!</definedName>
    <definedName name="___________tab06">#REF!</definedName>
    <definedName name="___________tab07" localSheetId="1">#REF!</definedName>
    <definedName name="___________tab07" localSheetId="2">#REF!</definedName>
    <definedName name="___________tab07" localSheetId="3">#REF!</definedName>
    <definedName name="___________tab07">#REF!</definedName>
    <definedName name="___________Tab1" localSheetId="1">#REF!</definedName>
    <definedName name="___________Tab1" localSheetId="2">#REF!</definedName>
    <definedName name="___________Tab1" localSheetId="3">#REF!</definedName>
    <definedName name="___________Tab1">#REF!</definedName>
    <definedName name="___________UKR1" localSheetId="1">#REF!</definedName>
    <definedName name="___________UKR1" localSheetId="2">#REF!</definedName>
    <definedName name="___________UKR1" localSheetId="3">#REF!</definedName>
    <definedName name="___________UKR1">#REF!</definedName>
    <definedName name="___________UKR2" localSheetId="1">#REF!</definedName>
    <definedName name="___________UKR2" localSheetId="2">#REF!</definedName>
    <definedName name="___________UKR2" localSheetId="3">#REF!</definedName>
    <definedName name="___________UKR2">#REF!</definedName>
    <definedName name="___________UKR3" localSheetId="1">#REF!</definedName>
    <definedName name="___________UKR3" localSheetId="2">#REF!</definedName>
    <definedName name="___________UKR3" localSheetId="3">#REF!</definedName>
    <definedName name="___________UKR3">#REF!</definedName>
    <definedName name="__________tab06" localSheetId="1">#REF!</definedName>
    <definedName name="__________tab06" localSheetId="2">#REF!</definedName>
    <definedName name="__________tab06" localSheetId="3">#REF!</definedName>
    <definedName name="__________tab06">#REF!</definedName>
    <definedName name="__________tab07" localSheetId="1">#REF!</definedName>
    <definedName name="__________tab07" localSheetId="2">#REF!</definedName>
    <definedName name="__________tab07" localSheetId="3">#REF!</definedName>
    <definedName name="__________tab07">#REF!</definedName>
    <definedName name="__________Tab1" localSheetId="1">#REF!</definedName>
    <definedName name="__________Tab1" localSheetId="2">#REF!</definedName>
    <definedName name="__________Tab1" localSheetId="3">#REF!</definedName>
    <definedName name="__________Tab1">#REF!</definedName>
    <definedName name="__________UKR1" localSheetId="1">#REF!</definedName>
    <definedName name="__________UKR1" localSheetId="2">#REF!</definedName>
    <definedName name="__________UKR1" localSheetId="3">#REF!</definedName>
    <definedName name="__________UKR1">#REF!</definedName>
    <definedName name="__________UKR2" localSheetId="1">#REF!</definedName>
    <definedName name="__________UKR2" localSheetId="2">#REF!</definedName>
    <definedName name="__________UKR2" localSheetId="3">#REF!</definedName>
    <definedName name="__________UKR2">#REF!</definedName>
    <definedName name="__________UKR3" localSheetId="1">#REF!</definedName>
    <definedName name="__________UKR3" localSheetId="2">#REF!</definedName>
    <definedName name="__________UKR3" localSheetId="3">#REF!</definedName>
    <definedName name="__________UKR3">#REF!</definedName>
    <definedName name="_________tab06" localSheetId="1">#REF!</definedName>
    <definedName name="_________tab06" localSheetId="2">#REF!</definedName>
    <definedName name="_________tab06" localSheetId="3">#REF!</definedName>
    <definedName name="_________tab06">#REF!</definedName>
    <definedName name="_________tab07" localSheetId="1">#REF!</definedName>
    <definedName name="_________tab07" localSheetId="2">#REF!</definedName>
    <definedName name="_________tab07" localSheetId="3">#REF!</definedName>
    <definedName name="_________tab07">#REF!</definedName>
    <definedName name="_________Tab1" localSheetId="1">#REF!</definedName>
    <definedName name="_________Tab1" localSheetId="2">#REF!</definedName>
    <definedName name="_________Tab1" localSheetId="3">#REF!</definedName>
    <definedName name="_________Tab1">#REF!</definedName>
    <definedName name="_________UKR1" localSheetId="1">#REF!</definedName>
    <definedName name="_________UKR1" localSheetId="2">#REF!</definedName>
    <definedName name="_________UKR1" localSheetId="3">#REF!</definedName>
    <definedName name="_________UKR1">#REF!</definedName>
    <definedName name="_________UKR2" localSheetId="1">#REF!</definedName>
    <definedName name="_________UKR2" localSheetId="2">#REF!</definedName>
    <definedName name="_________UKR2" localSheetId="3">#REF!</definedName>
    <definedName name="_________UKR2">#REF!</definedName>
    <definedName name="_________UKR3" localSheetId="1">#REF!</definedName>
    <definedName name="_________UKR3" localSheetId="2">#REF!</definedName>
    <definedName name="_________UKR3" localSheetId="3">#REF!</definedName>
    <definedName name="_________UKR3">#REF!</definedName>
    <definedName name="________tab06" localSheetId="1">#REF!</definedName>
    <definedName name="________tab06" localSheetId="2">#REF!</definedName>
    <definedName name="________tab06" localSheetId="3">#REF!</definedName>
    <definedName name="________tab06">#REF!</definedName>
    <definedName name="________tab07" localSheetId="1">#REF!</definedName>
    <definedName name="________tab07" localSheetId="2">#REF!</definedName>
    <definedName name="________tab07" localSheetId="3">#REF!</definedName>
    <definedName name="________tab07">#REF!</definedName>
    <definedName name="________Tab1" localSheetId="1">#REF!</definedName>
    <definedName name="________Tab1" localSheetId="2">#REF!</definedName>
    <definedName name="________Tab1" localSheetId="3">#REF!</definedName>
    <definedName name="________Tab1">#REF!</definedName>
    <definedName name="________UKR1" localSheetId="1">#REF!</definedName>
    <definedName name="________UKR1" localSheetId="2">#REF!</definedName>
    <definedName name="________UKR1" localSheetId="3">#REF!</definedName>
    <definedName name="________UKR1">#REF!</definedName>
    <definedName name="________UKR2" localSheetId="1">#REF!</definedName>
    <definedName name="________UKR2" localSheetId="2">#REF!</definedName>
    <definedName name="________UKR2" localSheetId="3">#REF!</definedName>
    <definedName name="________UKR2">#REF!</definedName>
    <definedName name="________UKR3" localSheetId="1">#REF!</definedName>
    <definedName name="________UKR3" localSheetId="2">#REF!</definedName>
    <definedName name="________UKR3" localSheetId="3">#REF!</definedName>
    <definedName name="________UKR3">#REF!</definedName>
    <definedName name="_______tab06" localSheetId="1">#REF!</definedName>
    <definedName name="_______tab06" localSheetId="2">#REF!</definedName>
    <definedName name="_______tab06" localSheetId="3">#REF!</definedName>
    <definedName name="_______tab06">#REF!</definedName>
    <definedName name="_______tab07" localSheetId="1">#REF!</definedName>
    <definedName name="_______tab07" localSheetId="2">#REF!</definedName>
    <definedName name="_______tab07" localSheetId="3">#REF!</definedName>
    <definedName name="_______tab07">#REF!</definedName>
    <definedName name="_______Tab1" localSheetId="1">#REF!</definedName>
    <definedName name="_______Tab1" localSheetId="2">#REF!</definedName>
    <definedName name="_______Tab1" localSheetId="3">#REF!</definedName>
    <definedName name="_______Tab1">#REF!</definedName>
    <definedName name="_______UKR1" localSheetId="1">#REF!</definedName>
    <definedName name="_______UKR1" localSheetId="2">#REF!</definedName>
    <definedName name="_______UKR1" localSheetId="3">#REF!</definedName>
    <definedName name="_______UKR1">#REF!</definedName>
    <definedName name="_______UKR2" localSheetId="1">#REF!</definedName>
    <definedName name="_______UKR2" localSheetId="2">#REF!</definedName>
    <definedName name="_______UKR2" localSheetId="3">#REF!</definedName>
    <definedName name="_______UKR2">#REF!</definedName>
    <definedName name="_______UKR3" localSheetId="1">#REF!</definedName>
    <definedName name="_______UKR3" localSheetId="2">#REF!</definedName>
    <definedName name="_______UKR3" localSheetId="3">#REF!</definedName>
    <definedName name="_______UKR3">#REF!</definedName>
    <definedName name="______tab06" localSheetId="1">#REF!</definedName>
    <definedName name="______tab06" localSheetId="2">#REF!</definedName>
    <definedName name="______tab06" localSheetId="3">#REF!</definedName>
    <definedName name="______tab06">#REF!</definedName>
    <definedName name="______tab07" localSheetId="1">#REF!</definedName>
    <definedName name="______tab07" localSheetId="2">#REF!</definedName>
    <definedName name="______tab07" localSheetId="3">#REF!</definedName>
    <definedName name="______tab07">#REF!</definedName>
    <definedName name="______Tab1" localSheetId="1">#REF!</definedName>
    <definedName name="______Tab1" localSheetId="2">#REF!</definedName>
    <definedName name="______Tab1" localSheetId="3">#REF!</definedName>
    <definedName name="______Tab1">#REF!</definedName>
    <definedName name="______UKR1" localSheetId="1">#REF!</definedName>
    <definedName name="______UKR1" localSheetId="2">#REF!</definedName>
    <definedName name="______UKR1" localSheetId="3">#REF!</definedName>
    <definedName name="______UKR1">#REF!</definedName>
    <definedName name="______UKR2" localSheetId="1">#REF!</definedName>
    <definedName name="______UKR2" localSheetId="2">#REF!</definedName>
    <definedName name="______UKR2" localSheetId="3">#REF!</definedName>
    <definedName name="______UKR2">#REF!</definedName>
    <definedName name="______UKR3" localSheetId="1">#REF!</definedName>
    <definedName name="______UKR3" localSheetId="2">#REF!</definedName>
    <definedName name="______UKR3" localSheetId="3">#REF!</definedName>
    <definedName name="______UKR3">#REF!</definedName>
    <definedName name="_____tab06" localSheetId="1">#REF!</definedName>
    <definedName name="_____tab06" localSheetId="2">#REF!</definedName>
    <definedName name="_____tab06" localSheetId="3">#REF!</definedName>
    <definedName name="_____tab06">#REF!</definedName>
    <definedName name="_____tab07" localSheetId="1">#REF!</definedName>
    <definedName name="_____tab07" localSheetId="2">#REF!</definedName>
    <definedName name="_____tab07" localSheetId="3">#REF!</definedName>
    <definedName name="_____tab07">#REF!</definedName>
    <definedName name="_____Tab1" localSheetId="1">#REF!</definedName>
    <definedName name="_____Tab1" localSheetId="2">#REF!</definedName>
    <definedName name="_____Tab1" localSheetId="3">#REF!</definedName>
    <definedName name="_____Tab1">#REF!</definedName>
    <definedName name="_____UKR1" localSheetId="1">#REF!</definedName>
    <definedName name="_____UKR1" localSheetId="2">#REF!</definedName>
    <definedName name="_____UKR1" localSheetId="3">#REF!</definedName>
    <definedName name="_____UKR1">#REF!</definedName>
    <definedName name="_____UKR2" localSheetId="1">#REF!</definedName>
    <definedName name="_____UKR2" localSheetId="2">#REF!</definedName>
    <definedName name="_____UKR2" localSheetId="3">#REF!</definedName>
    <definedName name="_____UKR2">#REF!</definedName>
    <definedName name="_____UKR3" localSheetId="1">#REF!</definedName>
    <definedName name="_____UKR3" localSheetId="2">#REF!</definedName>
    <definedName name="_____UKR3" localSheetId="3">#REF!</definedName>
    <definedName name="_____UKR3">#REF!</definedName>
    <definedName name="____tab06" localSheetId="1">#REF!</definedName>
    <definedName name="____tab06" localSheetId="2">#REF!</definedName>
    <definedName name="____tab06" localSheetId="3">#REF!</definedName>
    <definedName name="____tab06">#REF!</definedName>
    <definedName name="____tab07" localSheetId="1">#REF!</definedName>
    <definedName name="____tab07" localSheetId="2">#REF!</definedName>
    <definedName name="____tab07" localSheetId="3">#REF!</definedName>
    <definedName name="____tab07">#REF!</definedName>
    <definedName name="____Tab1" localSheetId="1">#REF!</definedName>
    <definedName name="____Tab1" localSheetId="2">#REF!</definedName>
    <definedName name="____Tab1" localSheetId="3">#REF!</definedName>
    <definedName name="____Tab1">#REF!</definedName>
    <definedName name="____UKR1" localSheetId="1">#REF!</definedName>
    <definedName name="____UKR1" localSheetId="2">#REF!</definedName>
    <definedName name="____UKR1" localSheetId="3">#REF!</definedName>
    <definedName name="____UKR1">#REF!</definedName>
    <definedName name="____UKR2" localSheetId="1">#REF!</definedName>
    <definedName name="____UKR2" localSheetId="2">#REF!</definedName>
    <definedName name="____UKR2" localSheetId="3">#REF!</definedName>
    <definedName name="____UKR2">#REF!</definedName>
    <definedName name="____UKR3" localSheetId="1">#REF!</definedName>
    <definedName name="____UKR3" localSheetId="2">#REF!</definedName>
    <definedName name="____UKR3" localSheetId="3">#REF!</definedName>
    <definedName name="____UKR3">#REF!</definedName>
    <definedName name="___tab06" localSheetId="1">#REF!</definedName>
    <definedName name="___tab06" localSheetId="2">#REF!</definedName>
    <definedName name="___tab06" localSheetId="3">#REF!</definedName>
    <definedName name="___tab06">#REF!</definedName>
    <definedName name="___tab07" localSheetId="1">#REF!</definedName>
    <definedName name="___tab07" localSheetId="2">#REF!</definedName>
    <definedName name="___tab07" localSheetId="3">#REF!</definedName>
    <definedName name="___tab07">#REF!</definedName>
    <definedName name="___Tab1" localSheetId="1">#REF!</definedName>
    <definedName name="___Tab1" localSheetId="2">#REF!</definedName>
    <definedName name="___Tab1" localSheetId="3">#REF!</definedName>
    <definedName name="___Tab1">#REF!</definedName>
    <definedName name="___UKR1" localSheetId="1">#REF!</definedName>
    <definedName name="___UKR1" localSheetId="2">#REF!</definedName>
    <definedName name="___UKR1" localSheetId="3">#REF!</definedName>
    <definedName name="___UKR1">#REF!</definedName>
    <definedName name="___UKR2" localSheetId="1">#REF!</definedName>
    <definedName name="___UKR2" localSheetId="2">#REF!</definedName>
    <definedName name="___UKR2" localSheetId="3">#REF!</definedName>
    <definedName name="___UKR2">#REF!</definedName>
    <definedName name="___UKR3" localSheetId="1">#REF!</definedName>
    <definedName name="___UKR3" localSheetId="2">#REF!</definedName>
    <definedName name="___UKR3" localSheetId="3">#REF!</definedName>
    <definedName name="___UKR3">#REF!</definedName>
    <definedName name="__tab06" localSheetId="1">#REF!</definedName>
    <definedName name="__tab06" localSheetId="2">#REF!</definedName>
    <definedName name="__tab06" localSheetId="3">#REF!</definedName>
    <definedName name="__tab06">#REF!</definedName>
    <definedName name="__tab07" localSheetId="1">#REF!</definedName>
    <definedName name="__tab07" localSheetId="2">#REF!</definedName>
    <definedName name="__tab07" localSheetId="3">#REF!</definedName>
    <definedName name="__tab07">#REF!</definedName>
    <definedName name="__Tab1" localSheetId="1">#REF!</definedName>
    <definedName name="__Tab1" localSheetId="2">#REF!</definedName>
    <definedName name="__Tab1" localSheetId="3">#REF!</definedName>
    <definedName name="__Tab1">#REF!</definedName>
    <definedName name="__UKR1" localSheetId="1">#REF!</definedName>
    <definedName name="__UKR1" localSheetId="2">#REF!</definedName>
    <definedName name="__UKR1" localSheetId="3">#REF!</definedName>
    <definedName name="__UKR1">#REF!</definedName>
    <definedName name="__UKR2" localSheetId="1">#REF!</definedName>
    <definedName name="__UKR2" localSheetId="2">#REF!</definedName>
    <definedName name="__UKR2" localSheetId="3">#REF!</definedName>
    <definedName name="__UKR2">#REF!</definedName>
    <definedName name="__UKR3" localSheetId="1">#REF!</definedName>
    <definedName name="__UKR3" localSheetId="2">#REF!</definedName>
    <definedName name="__UKR3" localSheetId="3">#REF!</definedName>
    <definedName name="__UKR3">#REF!</definedName>
    <definedName name="_2Macros_Import_.qbop" localSheetId="1">#REF!</definedName>
    <definedName name="_2Macros_Import_.qbop" localSheetId="2">#REF!</definedName>
    <definedName name="_2Macros_Import_.qbop" localSheetId="3">#REF!</definedName>
    <definedName name="_2Macros_Import_.qbop">#REF!</definedName>
    <definedName name="_cpi2" localSheetId="1">#REF!</definedName>
    <definedName name="_cpi2" localSheetId="2">#REF!</definedName>
    <definedName name="_cpi2" localSheetId="3">#REF!</definedName>
    <definedName name="_cpi2">#REF!</definedName>
    <definedName name="_DVM3" localSheetId="1">#REF!</definedName>
    <definedName name="_DVM3" localSheetId="2">#REF!</definedName>
    <definedName name="_DVM3" localSheetId="3">#REF!</definedName>
    <definedName name="_DVM3">#REF!</definedName>
    <definedName name="_Fill" localSheetId="1" hidden="1">#REF!</definedName>
    <definedName name="_Fill" localSheetId="2" hidden="1">#REF!</definedName>
    <definedName name="_Fill" localSheetId="3" hidden="1">#REF!</definedName>
    <definedName name="_Fill" hidden="1">#REF!</definedName>
    <definedName name="_M3" localSheetId="1">#REF!</definedName>
    <definedName name="_M3" localSheetId="2">#REF!</definedName>
    <definedName name="_M3" localSheetId="3">#REF!</definedName>
    <definedName name="_M3">#REF!</definedName>
    <definedName name="_Mn2" hidden="1">{#N/A,#N/A,FALSE,"т02бд"}</definedName>
    <definedName name="_t04" hidden="1">{#N/A,#N/A,FALSE,"т04"}</definedName>
    <definedName name="_t06" hidden="1">{#N/A,#N/A,FALSE,"т04"}</definedName>
    <definedName name="_tab06" localSheetId="1">#REF!</definedName>
    <definedName name="_tab06" localSheetId="2">#REF!</definedName>
    <definedName name="_tab06" localSheetId="3">#REF!</definedName>
    <definedName name="_tab06">#REF!</definedName>
    <definedName name="_tab07" localSheetId="1">#REF!</definedName>
    <definedName name="_tab07" localSheetId="2">#REF!</definedName>
    <definedName name="_tab07" localSheetId="3">#REF!</definedName>
    <definedName name="_tab07">#REF!</definedName>
    <definedName name="_Tab1" localSheetId="1">#REF!</definedName>
    <definedName name="_Tab1" localSheetId="2">#REF!</definedName>
    <definedName name="_Tab1" localSheetId="3">#REF!</definedName>
    <definedName name="_Tab1">#REF!</definedName>
    <definedName name="_UKR1" localSheetId="1">#REF!</definedName>
    <definedName name="_UKR1" localSheetId="2">#REF!</definedName>
    <definedName name="_UKR1" localSheetId="3">#REF!</definedName>
    <definedName name="_UKR1">#REF!</definedName>
    <definedName name="_UKR2" localSheetId="1">#REF!</definedName>
    <definedName name="_UKR2" localSheetId="2">#REF!</definedName>
    <definedName name="_UKR2" localSheetId="3">#REF!</definedName>
    <definedName name="_UKR2">#REF!</definedName>
    <definedName name="_UKR3" localSheetId="1">#REF!</definedName>
    <definedName name="_UKR3" localSheetId="2">#REF!</definedName>
    <definedName name="_UKR3" localSheetId="3">#REF!</definedName>
    <definedName name="_UKR3">#REF!</definedName>
    <definedName name="_VM3" localSheetId="1">#REF!</definedName>
    <definedName name="_VM3" localSheetId="2">#REF!</definedName>
    <definedName name="_VM3" localSheetId="3">#REF!</definedName>
    <definedName name="_VM3">#REF!</definedName>
    <definedName name="_wpi2" localSheetId="1">#REF!</definedName>
    <definedName name="_wpi2" localSheetId="2">#REF!</definedName>
    <definedName name="_wpi2" localSheetId="3">#REF!</definedName>
    <definedName name="_wpi2">#REF!</definedName>
    <definedName name="a" localSheetId="1">#REF!</definedName>
    <definedName name="a" localSheetId="2">#REF!</definedName>
    <definedName name="a" localSheetId="3">#REF!</definedName>
    <definedName name="a">#REF!</definedName>
    <definedName name="aaa" hidden="1">{#N/A,#N/A,FALSE,"т02бд"}</definedName>
    <definedName name="AGR">#REF!</definedName>
    <definedName name="AGR_F" localSheetId="1">#REF!</definedName>
    <definedName name="AGR_F" localSheetId="2">#REF!</definedName>
    <definedName name="AGR_F" localSheetId="3">#REF!</definedName>
    <definedName name="AGR_F">#REF!</definedName>
    <definedName name="AGR_P" localSheetId="1">#REF!</definedName>
    <definedName name="AGR_P" localSheetId="2">#REF!</definedName>
    <definedName name="AGR_P" localSheetId="3">#REF!</definedName>
    <definedName name="AGR_P">#REF!</definedName>
    <definedName name="AGRM" localSheetId="1">#REF!</definedName>
    <definedName name="AGRM" localSheetId="2">#REF!</definedName>
    <definedName name="AGRM" localSheetId="3">#REF!</definedName>
    <definedName name="AGRM">#REF!</definedName>
    <definedName name="AGRMY" localSheetId="1">#REF!</definedName>
    <definedName name="AGRMY" localSheetId="2">#REF!</definedName>
    <definedName name="AGRMY" localSheetId="3">#REF!</definedName>
    <definedName name="AGRMY">#REF!</definedName>
    <definedName name="AGRR">#REF!</definedName>
    <definedName name="AGRR_F" localSheetId="1">#REF!</definedName>
    <definedName name="AGRR_F" localSheetId="2">#REF!</definedName>
    <definedName name="AGRR_F" localSheetId="3">#REF!</definedName>
    <definedName name="AGRR_F">#REF!</definedName>
    <definedName name="AGRR_P" localSheetId="1">#REF!</definedName>
    <definedName name="AGRR_P" localSheetId="2">#REF!</definedName>
    <definedName name="AGRR_P" localSheetId="3">#REF!</definedName>
    <definedName name="AGRR_P">#REF!</definedName>
    <definedName name="AGRRMY" localSheetId="1">#REF!</definedName>
    <definedName name="AGRRMY" localSheetId="2">#REF!</definedName>
    <definedName name="AGRRMY" localSheetId="3">#REF!</definedName>
    <definedName name="AGRRMY">#REF!</definedName>
    <definedName name="AGRY" localSheetId="1">#REF!</definedName>
    <definedName name="AGRY" localSheetId="2">#REF!</definedName>
    <definedName name="AGRY" localSheetId="3">#REF!</definedName>
    <definedName name="AGRY">#REF!</definedName>
    <definedName name="All_Data" localSheetId="1">#REF!</definedName>
    <definedName name="All_Data" localSheetId="2">#REF!</definedName>
    <definedName name="All_Data" localSheetId="3">#REF!</definedName>
    <definedName name="All_Data">#REF!</definedName>
    <definedName name="asasa" hidden="1">{#N/A,#N/A,FALSE,"т02бд"}</definedName>
    <definedName name="b" hidden="1">{#N/A,#N/A,FALSE,"т02бд"}</definedName>
    <definedName name="Balance_of_payments" localSheetId="1">#REF!</definedName>
    <definedName name="Balance_of_payments" localSheetId="2">#REF!</definedName>
    <definedName name="Balance_of_payments" localSheetId="3">#REF!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1">#REF!</definedName>
    <definedName name="BDEF_f" localSheetId="2">#REF!</definedName>
    <definedName name="BDEF_f" localSheetId="3">#REF!</definedName>
    <definedName name="BDEF_f">#REF!</definedName>
    <definedName name="BDEFG" localSheetId="1">#REF!</definedName>
    <definedName name="BDEFG" localSheetId="2">#REF!</definedName>
    <definedName name="BDEFG" localSheetId="3">#REF!</definedName>
    <definedName name="BDEFG">#REF!</definedName>
    <definedName name="BDEFgdp_f" localSheetId="1">#REF!</definedName>
    <definedName name="BDEFgdp_f" localSheetId="2">#REF!</definedName>
    <definedName name="BDEFgdp_f" localSheetId="3">#REF!</definedName>
    <definedName name="BDEFgdp_f">#REF!</definedName>
    <definedName name="BDEFM" localSheetId="1">#REF!</definedName>
    <definedName name="BDEFM" localSheetId="2">#REF!</definedName>
    <definedName name="BDEFM" localSheetId="3">#REF!</definedName>
    <definedName name="BDEFM">#REF!</definedName>
    <definedName name="BDEFMG" localSheetId="1">#REF!</definedName>
    <definedName name="BDEFMG" localSheetId="2">#REF!</definedName>
    <definedName name="BDEFMG" localSheetId="3">#REF!</definedName>
    <definedName name="BDEFMG">#REF!</definedName>
    <definedName name="BEXP">#REF!</definedName>
    <definedName name="BEXP_F" localSheetId="1">#REF!</definedName>
    <definedName name="BEXP_F" localSheetId="2">#REF!</definedName>
    <definedName name="BEXP_F" localSheetId="3">#REF!</definedName>
    <definedName name="BEXP_F">#REF!</definedName>
    <definedName name="BEXP_P" localSheetId="1">#REF!</definedName>
    <definedName name="BEXP_P" localSheetId="2">#REF!</definedName>
    <definedName name="BEXP_P" localSheetId="3">#REF!</definedName>
    <definedName name="BEXP_P">#REF!</definedName>
    <definedName name="BEXPG" localSheetId="1">#REF!</definedName>
    <definedName name="BEXPG" localSheetId="2">#REF!</definedName>
    <definedName name="BEXPG" localSheetId="3">#REF!</definedName>
    <definedName name="BEXPG">#REF!</definedName>
    <definedName name="BEXPgdp_f" localSheetId="1">#REF!</definedName>
    <definedName name="BEXPgdp_f" localSheetId="2">#REF!</definedName>
    <definedName name="BEXPgdp_f" localSheetId="3">#REF!</definedName>
    <definedName name="BEXPgdp_f">#REF!</definedName>
    <definedName name="BEXPM" localSheetId="1">#REF!</definedName>
    <definedName name="BEXPM" localSheetId="2">#REF!</definedName>
    <definedName name="BEXPM" localSheetId="3">#REF!</definedName>
    <definedName name="BEXPM">#REF!</definedName>
    <definedName name="BEXPMG" localSheetId="1">#REF!</definedName>
    <definedName name="BEXPMG" localSheetId="2">#REF!</definedName>
    <definedName name="BEXPMG" localSheetId="3">#REF!</definedName>
    <definedName name="BEXPMG">#REF!</definedName>
    <definedName name="BGS">#REF!</definedName>
    <definedName name="BGSG" localSheetId="1">#REF!</definedName>
    <definedName name="BGSG" localSheetId="2">#REF!</definedName>
    <definedName name="BGSG" localSheetId="3">#REF!</definedName>
    <definedName name="BGSG">#REF!</definedName>
    <definedName name="BGSM" localSheetId="1">#REF!</definedName>
    <definedName name="BGSM" localSheetId="2">#REF!</definedName>
    <definedName name="BGSM" localSheetId="3">#REF!</definedName>
    <definedName name="BGSM">#REF!</definedName>
    <definedName name="BGSMG" localSheetId="1">#REF!</definedName>
    <definedName name="BGSMG" localSheetId="2">#REF!</definedName>
    <definedName name="BGSMG" localSheetId="3">#REF!</definedName>
    <definedName name="BGSMG">#REF!</definedName>
    <definedName name="BGSY" localSheetId="1">#REF!</definedName>
    <definedName name="BGSY" localSheetId="2">#REF!</definedName>
    <definedName name="BGSY" localSheetId="3">#REF!</definedName>
    <definedName name="BGSY">#REF!</definedName>
    <definedName name="BGSYG" localSheetId="1">#REF!</definedName>
    <definedName name="BGSYG" localSheetId="2">#REF!</definedName>
    <definedName name="BGSYG" localSheetId="3">#REF!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1">#REF!</definedName>
    <definedName name="BREV_F" localSheetId="2">#REF!</definedName>
    <definedName name="BREV_F" localSheetId="3">#REF!</definedName>
    <definedName name="BREV_F">#REF!</definedName>
    <definedName name="BREV_P" localSheetId="1">#REF!</definedName>
    <definedName name="BREV_P" localSheetId="2">#REF!</definedName>
    <definedName name="BREV_P" localSheetId="3">#REF!</definedName>
    <definedName name="BREV_P">#REF!</definedName>
    <definedName name="BREVG" localSheetId="1">#REF!</definedName>
    <definedName name="BREVG" localSheetId="2">#REF!</definedName>
    <definedName name="BREVG" localSheetId="3">#REF!</definedName>
    <definedName name="BREVG">#REF!</definedName>
    <definedName name="BREVgdp_f" localSheetId="1">#REF!</definedName>
    <definedName name="BREVgdp_f" localSheetId="2">#REF!</definedName>
    <definedName name="BREVgdp_f" localSheetId="3">#REF!</definedName>
    <definedName name="BREVgdp_f">#REF!</definedName>
    <definedName name="BREVM" localSheetId="1">#REF!</definedName>
    <definedName name="BREVM" localSheetId="2">#REF!</definedName>
    <definedName name="BREVM" localSheetId="3">#REF!</definedName>
    <definedName name="BREVM">#REF!</definedName>
    <definedName name="BREVMG" localSheetId="1">#REF!</definedName>
    <definedName name="BREVMG" localSheetId="2">#REF!</definedName>
    <definedName name="BREVMG" localSheetId="3">#REF!</definedName>
    <definedName name="BREVMG">#REF!</definedName>
    <definedName name="BRO" localSheetId="1">#REF!</definedName>
    <definedName name="BRO" localSheetId="2">#REF!</definedName>
    <definedName name="BRO" localSheetId="3">#REF!</definedName>
    <definedName name="BRO">#REF!</definedName>
    <definedName name="BudArrears" localSheetId="1">#REF!</definedName>
    <definedName name="BudArrears" localSheetId="2">#REF!</definedName>
    <definedName name="BudArrears" localSheetId="3">#REF!</definedName>
    <definedName name="BudArrears">#REF!</definedName>
    <definedName name="budfin" localSheetId="1">#REF!</definedName>
    <definedName name="budfin" localSheetId="2">#REF!</definedName>
    <definedName name="budfin" localSheetId="3">#REF!</definedName>
    <definedName name="budfin">#REF!</definedName>
    <definedName name="Budget" localSheetId="1">#REF!</definedName>
    <definedName name="Budget" localSheetId="2">#REF!</definedName>
    <definedName name="Budget" localSheetId="3">#REF!</definedName>
    <definedName name="Budget">#REF!</definedName>
    <definedName name="budget_financing" localSheetId="1">#REF!</definedName>
    <definedName name="budget_financing" localSheetId="2">#REF!</definedName>
    <definedName name="budget_financing" localSheetId="3">#REF!</definedName>
    <definedName name="budget_financing">#REF!</definedName>
    <definedName name="bull" localSheetId="1">#REF!</definedName>
    <definedName name="bull" localSheetId="2">#REF!</definedName>
    <definedName name="bull" localSheetId="3">#REF!</definedName>
    <definedName name="bull">#REF!</definedName>
    <definedName name="Central" localSheetId="1">#REF!</definedName>
    <definedName name="Central" localSheetId="2">#REF!</definedName>
    <definedName name="Central" localSheetId="3">#REF!</definedName>
    <definedName name="Central">#REF!</definedName>
    <definedName name="CONS_f" localSheetId="1">#REF!</definedName>
    <definedName name="CONS_f" localSheetId="2">#REF!</definedName>
    <definedName name="CONS_f" localSheetId="3">#REF!</definedName>
    <definedName name="CONS_f">#REF!</definedName>
    <definedName name="CPI" localSheetId="1">#REF!</definedName>
    <definedName name="CPI" localSheetId="2">#REF!</definedName>
    <definedName name="CPI" localSheetId="3">#REF!</definedName>
    <definedName name="CPI">#REF!</definedName>
    <definedName name="CPI_F" localSheetId="1">#REF!</definedName>
    <definedName name="CPI_F" localSheetId="2">#REF!</definedName>
    <definedName name="CPI_F" localSheetId="3">#REF!</definedName>
    <definedName name="CPI_F">#REF!</definedName>
    <definedName name="CPI_I" localSheetId="1">#REF!</definedName>
    <definedName name="CPI_I" localSheetId="2">#REF!</definedName>
    <definedName name="CPI_I" localSheetId="3">#REF!</definedName>
    <definedName name="CPI_I">#REF!</definedName>
    <definedName name="CPI_P" localSheetId="1">#REF!</definedName>
    <definedName name="CPI_P" localSheetId="2">#REF!</definedName>
    <definedName name="CPI_P" localSheetId="3">#REF!</definedName>
    <definedName name="CPI_P">#REF!</definedName>
    <definedName name="CPIA_f" localSheetId="1">#REF!</definedName>
    <definedName name="CPIA_f" localSheetId="2">#REF!</definedName>
    <definedName name="CPIA_f" localSheetId="3">#REF!</definedName>
    <definedName name="CPIA_f">#REF!</definedName>
    <definedName name="CPIADDR" localSheetId="1">#REF!</definedName>
    <definedName name="CPIADDR" localSheetId="2">#REF!</definedName>
    <definedName name="CPIADDR" localSheetId="3">#REF!</definedName>
    <definedName name="CPIADDR">#REF!</definedName>
    <definedName name="CPIAVG">#REF!</definedName>
    <definedName name="CPIAVG_F" localSheetId="1">#REF!</definedName>
    <definedName name="CPIAVG_F" localSheetId="2">#REF!</definedName>
    <definedName name="CPIAVG_F" localSheetId="3">#REF!</definedName>
    <definedName name="CPIAVG_F">#REF!</definedName>
    <definedName name="CPIAVG_P" localSheetId="1">#REF!</definedName>
    <definedName name="CPIAVG_P" localSheetId="2">#REF!</definedName>
    <definedName name="CPIAVG_P" localSheetId="3">#REF!</definedName>
    <definedName name="CPIAVG_P">#REF!</definedName>
    <definedName name="CPICA" localSheetId="1">#REF!</definedName>
    <definedName name="CPICA" localSheetId="2">#REF!</definedName>
    <definedName name="CPICA" localSheetId="3">#REF!</definedName>
    <definedName name="CPICA">#REF!</definedName>
    <definedName name="CPIF" localSheetId="1">#REF!</definedName>
    <definedName name="CPIF" localSheetId="2">#REF!</definedName>
    <definedName name="CPIF" localSheetId="3">#REF!</definedName>
    <definedName name="CPIF">#REF!</definedName>
    <definedName name="CPIF_F" localSheetId="1">#REF!</definedName>
    <definedName name="CPIF_F" localSheetId="2">#REF!</definedName>
    <definedName name="CPIF_F" localSheetId="3">#REF!</definedName>
    <definedName name="CPIF_F">#REF!</definedName>
    <definedName name="CPIFA_f" localSheetId="1">#REF!</definedName>
    <definedName name="CPIFA_f" localSheetId="2">#REF!</definedName>
    <definedName name="CPIFA_f" localSheetId="3">#REF!</definedName>
    <definedName name="CPIFA_f">#REF!</definedName>
    <definedName name="CPIFAVG_F" localSheetId="1">#REF!</definedName>
    <definedName name="CPIFAVG_F" localSheetId="2">#REF!</definedName>
    <definedName name="CPIFAVG_F" localSheetId="3">#REF!</definedName>
    <definedName name="CPIFAVG_F">#REF!</definedName>
    <definedName name="CPIFCA" localSheetId="1">#REF!</definedName>
    <definedName name="CPIFCA" localSheetId="2">#REF!</definedName>
    <definedName name="CPIFCA" localSheetId="3">#REF!</definedName>
    <definedName name="CPIFCA">#REF!</definedName>
    <definedName name="CPIFmov_f" localSheetId="1">#REF!</definedName>
    <definedName name="CPIFmov_f" localSheetId="2">#REF!</definedName>
    <definedName name="CPIFmov_f" localSheetId="3">#REF!</definedName>
    <definedName name="CPIFmov_f">#REF!</definedName>
    <definedName name="CPIFMY" localSheetId="1">#REF!</definedName>
    <definedName name="CPIFMY" localSheetId="2">#REF!</definedName>
    <definedName name="CPIFMY" localSheetId="3">#REF!</definedName>
    <definedName name="CPIFMY">#REF!</definedName>
    <definedName name="CPIFMYA" localSheetId="1">#REF!</definedName>
    <definedName name="CPIFMYA" localSheetId="2">#REF!</definedName>
    <definedName name="CPIFMYA" localSheetId="3">#REF!</definedName>
    <definedName name="CPIFMYA">#REF!</definedName>
    <definedName name="CPIFY" localSheetId="1">#REF!</definedName>
    <definedName name="CPIFY" localSheetId="2">#REF!</definedName>
    <definedName name="CPIFY" localSheetId="3">#REF!</definedName>
    <definedName name="CPIFY">#REF!</definedName>
    <definedName name="CPImov_f" localSheetId="1">#REF!</definedName>
    <definedName name="CPImov_f" localSheetId="2">#REF!</definedName>
    <definedName name="CPImov_f" localSheetId="3">#REF!</definedName>
    <definedName name="CPImov_f">#REF!</definedName>
    <definedName name="CPIMY" localSheetId="1">#REF!</definedName>
    <definedName name="CPIMY" localSheetId="2">#REF!</definedName>
    <definedName name="CPIMY" localSheetId="3">#REF!</definedName>
    <definedName name="CPIMY">#REF!</definedName>
    <definedName name="cpimya" localSheetId="1">#REF!</definedName>
    <definedName name="cpimya" localSheetId="2">#REF!</definedName>
    <definedName name="cpimya" localSheetId="3">#REF!</definedName>
    <definedName name="cpimya">#REF!</definedName>
    <definedName name="CPINF" localSheetId="1">#REF!</definedName>
    <definedName name="CPINF" localSheetId="2">#REF!</definedName>
    <definedName name="CPINF" localSheetId="3">#REF!</definedName>
    <definedName name="CPINF">#REF!</definedName>
    <definedName name="CPINF_F" localSheetId="1">#REF!</definedName>
    <definedName name="CPINF_F" localSheetId="2">#REF!</definedName>
    <definedName name="CPINF_F" localSheetId="3">#REF!</definedName>
    <definedName name="CPINF_F">#REF!</definedName>
    <definedName name="CPINFA_f" localSheetId="1">#REF!</definedName>
    <definedName name="CPINFA_f" localSheetId="2">#REF!</definedName>
    <definedName name="CPINFA_f" localSheetId="3">#REF!</definedName>
    <definedName name="CPINFA_f">#REF!</definedName>
    <definedName name="CPINFAVG_F" localSheetId="1">#REF!</definedName>
    <definedName name="CPINFAVG_F" localSheetId="2">#REF!</definedName>
    <definedName name="CPINFAVG_F" localSheetId="3">#REF!</definedName>
    <definedName name="CPINFAVG_F">#REF!</definedName>
    <definedName name="CPINFCA" localSheetId="1">#REF!</definedName>
    <definedName name="CPINFCA" localSheetId="2">#REF!</definedName>
    <definedName name="CPINFCA" localSheetId="3">#REF!</definedName>
    <definedName name="CPINFCA">#REF!</definedName>
    <definedName name="CPINFmov_f" localSheetId="1">#REF!</definedName>
    <definedName name="CPINFmov_f" localSheetId="2">#REF!</definedName>
    <definedName name="CPINFmov_f" localSheetId="3">#REF!</definedName>
    <definedName name="CPINFmov_f">#REF!</definedName>
    <definedName name="CPINFMY" localSheetId="1">#REF!</definedName>
    <definedName name="CPINFMY" localSheetId="2">#REF!</definedName>
    <definedName name="CPINFMY" localSheetId="3">#REF!</definedName>
    <definedName name="CPINFMY">#REF!</definedName>
    <definedName name="CPINFMYA" localSheetId="1">#REF!</definedName>
    <definedName name="CPINFMYA" localSheetId="2">#REF!</definedName>
    <definedName name="CPINFMYA" localSheetId="3">#REF!</definedName>
    <definedName name="CPINFMYA">#REF!</definedName>
    <definedName name="CPINFY" localSheetId="1">#REF!</definedName>
    <definedName name="CPINFY" localSheetId="2">#REF!</definedName>
    <definedName name="CPINFY" localSheetId="3">#REF!</definedName>
    <definedName name="CPINFY">#REF!</definedName>
    <definedName name="CPIS" localSheetId="1">#REF!</definedName>
    <definedName name="CPIS" localSheetId="2">#REF!</definedName>
    <definedName name="CPIS" localSheetId="3">#REF!</definedName>
    <definedName name="CPIS">#REF!</definedName>
    <definedName name="CPIS_F" localSheetId="1">#REF!</definedName>
    <definedName name="CPIS_F" localSheetId="2">#REF!</definedName>
    <definedName name="CPIS_F" localSheetId="3">#REF!</definedName>
    <definedName name="CPIS_F">#REF!</definedName>
    <definedName name="CPISA_f" localSheetId="1">#REF!</definedName>
    <definedName name="CPISA_f" localSheetId="2">#REF!</definedName>
    <definedName name="CPISA_f" localSheetId="3">#REF!</definedName>
    <definedName name="CPISA_f">#REF!</definedName>
    <definedName name="CPISAVG_F" localSheetId="1">#REF!</definedName>
    <definedName name="CPISAVG_F" localSheetId="2">#REF!</definedName>
    <definedName name="CPISAVG_F" localSheetId="3">#REF!</definedName>
    <definedName name="CPISAVG_F">#REF!</definedName>
    <definedName name="CPISCA" localSheetId="1">#REF!</definedName>
    <definedName name="CPISCA" localSheetId="2">#REF!</definedName>
    <definedName name="CPISCA" localSheetId="3">#REF!</definedName>
    <definedName name="CPISCA">#REF!</definedName>
    <definedName name="CPISmov_f" localSheetId="1">#REF!</definedName>
    <definedName name="CPISmov_f" localSheetId="2">#REF!</definedName>
    <definedName name="CPISmov_f" localSheetId="3">#REF!</definedName>
    <definedName name="CPISmov_f">#REF!</definedName>
    <definedName name="CPISMY" localSheetId="1">#REF!</definedName>
    <definedName name="CPISMY" localSheetId="2">#REF!</definedName>
    <definedName name="CPISMY" localSheetId="3">#REF!</definedName>
    <definedName name="CPISMY">#REF!</definedName>
    <definedName name="CPISMYA" localSheetId="1">#REF!</definedName>
    <definedName name="CPISMYA" localSheetId="2">#REF!</definedName>
    <definedName name="CPISMYA" localSheetId="3">#REF!</definedName>
    <definedName name="CPISMYA">#REF!</definedName>
    <definedName name="CPISY" localSheetId="1">#REF!</definedName>
    <definedName name="CPISY" localSheetId="2">#REF!</definedName>
    <definedName name="CPISY" localSheetId="3">#REF!</definedName>
    <definedName name="CPISY">#REF!</definedName>
    <definedName name="CPIY" localSheetId="1">#REF!</definedName>
    <definedName name="CPIY" localSheetId="2">#REF!</definedName>
    <definedName name="CPIY" localSheetId="3">#REF!</definedName>
    <definedName name="CPIY">#REF!</definedName>
    <definedName name="CRED" localSheetId="1">#REF!</definedName>
    <definedName name="CRED" localSheetId="2">#REF!</definedName>
    <definedName name="CRED" localSheetId="3">#REF!</definedName>
    <definedName name="CRED">#REF!</definedName>
    <definedName name="CRED_F" localSheetId="1">#REF!</definedName>
    <definedName name="CRED_F" localSheetId="2">#REF!</definedName>
    <definedName name="CRED_F" localSheetId="3">#REF!</definedName>
    <definedName name="CRED_F">#REF!</definedName>
    <definedName name="CREDM" localSheetId="1">#REF!</definedName>
    <definedName name="CREDM" localSheetId="2">#REF!</definedName>
    <definedName name="CREDM" localSheetId="3">#REF!</definedName>
    <definedName name="CREDM">#REF!</definedName>
    <definedName name="CREDRATE" localSheetId="1">#REF!</definedName>
    <definedName name="CREDRATE" localSheetId="2">#REF!</definedName>
    <definedName name="CREDRATE" localSheetId="3">#REF!</definedName>
    <definedName name="CREDRATE">#REF!</definedName>
    <definedName name="CREDRATE_F" localSheetId="1">#REF!</definedName>
    <definedName name="CREDRATE_F" localSheetId="2">#REF!</definedName>
    <definedName name="CREDRATE_F" localSheetId="3">#REF!</definedName>
    <definedName name="CREDRATE_F">#REF!</definedName>
    <definedName name="CREDRM" localSheetId="1">#REF!</definedName>
    <definedName name="CREDRM" localSheetId="2">#REF!</definedName>
    <definedName name="CREDRM" localSheetId="3">#REF!</definedName>
    <definedName name="CREDRM">#REF!</definedName>
    <definedName name="CREDRTYA" localSheetId="1">#REF!</definedName>
    <definedName name="CREDRTYA" localSheetId="2">#REF!</definedName>
    <definedName name="CREDRTYA" localSheetId="3">#REF!</definedName>
    <definedName name="CREDRTYA">#REF!</definedName>
    <definedName name="CREDRY" localSheetId="1">#REF!</definedName>
    <definedName name="CREDRY" localSheetId="2">#REF!</definedName>
    <definedName name="CREDRY" localSheetId="3">#REF!</definedName>
    <definedName name="CREDRY">#REF!</definedName>
    <definedName name="CREDY" localSheetId="1">#REF!</definedName>
    <definedName name="CREDY" localSheetId="2">#REF!</definedName>
    <definedName name="CREDY" localSheetId="3">#REF!</definedName>
    <definedName name="CREDY">#REF!</definedName>
    <definedName name="CREDYN" localSheetId="1">#REF!</definedName>
    <definedName name="CREDYN" localSheetId="2">#REF!</definedName>
    <definedName name="CREDYN" localSheetId="3">#REF!</definedName>
    <definedName name="CREDYN">#REF!</definedName>
    <definedName name="CREDYND" localSheetId="1">#REF!</definedName>
    <definedName name="CREDYND" localSheetId="2">#REF!</definedName>
    <definedName name="CREDYND" localSheetId="3">#REF!</definedName>
    <definedName name="CREDYND">#REF!</definedName>
    <definedName name="CURR_f" localSheetId="1">#REF!</definedName>
    <definedName name="CURR_f" localSheetId="2">#REF!</definedName>
    <definedName name="CURR_f" localSheetId="3">#REF!</definedName>
    <definedName name="CURR_f">#REF!</definedName>
    <definedName name="Current_account" localSheetId="1">#REF!</definedName>
    <definedName name="Current_account" localSheetId="2">#REF!</definedName>
    <definedName name="Current_account" localSheetId="3">#REF!</definedName>
    <definedName name="Current_account">#REF!</definedName>
    <definedName name="CurrentM" localSheetId="1">#REF!</definedName>
    <definedName name="CurrentM" localSheetId="2">#REF!</definedName>
    <definedName name="CurrentM" localSheetId="3">#REF!</definedName>
    <definedName name="CurrentM">#REF!</definedName>
    <definedName name="D_SHARES_f" localSheetId="1">#REF!</definedName>
    <definedName name="D_SHARES_f" localSheetId="2">#REF!</definedName>
    <definedName name="D_SHARES_f" localSheetId="3">#REF!</definedName>
    <definedName name="D_SHARES_f">#REF!</definedName>
    <definedName name="date" localSheetId="1">#REF!</definedName>
    <definedName name="date" localSheetId="2">#REF!</definedName>
    <definedName name="date" localSheetId="3">#REF!</definedName>
    <definedName name="date">#REF!</definedName>
    <definedName name="DATES" localSheetId="1">#REF!</definedName>
    <definedName name="DATES" localSheetId="2">#REF!</definedName>
    <definedName name="DATES" localSheetId="3">#REF!</definedName>
    <definedName name="DATES">#REF!</definedName>
    <definedName name="DATESA" localSheetId="1">#REF!</definedName>
    <definedName name="DATESA" localSheetId="2">#REF!</definedName>
    <definedName name="DATESA" localSheetId="3">#REF!</definedName>
    <definedName name="DATESA">#REF!</definedName>
    <definedName name="DATESM" localSheetId="1">#REF!</definedName>
    <definedName name="DATESM" localSheetId="2">#REF!</definedName>
    <definedName name="DATESM" localSheetId="3">#REF!</definedName>
    <definedName name="DATESM">#REF!</definedName>
    <definedName name="DATESQ" localSheetId="1">#REF!</definedName>
    <definedName name="DATESQ" localSheetId="2">#REF!</definedName>
    <definedName name="DATESQ" localSheetId="3">#REF!</definedName>
    <definedName name="DATESQ">#REF!</definedName>
    <definedName name="DD_f" localSheetId="1">#REF!</definedName>
    <definedName name="DD_f" localSheetId="2">#REF!</definedName>
    <definedName name="DD_f" localSheetId="3">#REF!</definedName>
    <definedName name="DD_f">#REF!</definedName>
    <definedName name="DDN" localSheetId="1">#REF!</definedName>
    <definedName name="DDN" localSheetId="2">#REF!</definedName>
    <definedName name="DDN" localSheetId="3">#REF!</definedName>
    <definedName name="DDN">#REF!</definedName>
    <definedName name="DDNM" localSheetId="1">#REF!</definedName>
    <definedName name="DDNM" localSheetId="2">#REF!</definedName>
    <definedName name="DDNM" localSheetId="3">#REF!</definedName>
    <definedName name="DDNM">#REF!</definedName>
    <definedName name="DDNRM" localSheetId="1">#REF!</definedName>
    <definedName name="DDNRM" localSheetId="2">#REF!</definedName>
    <definedName name="DDNRM" localSheetId="3">#REF!</definedName>
    <definedName name="DDNRM">#REF!</definedName>
    <definedName name="DDNRY" localSheetId="1">#REF!</definedName>
    <definedName name="DDNRY" localSheetId="2">#REF!</definedName>
    <definedName name="DDNRY" localSheetId="3">#REF!</definedName>
    <definedName name="DDNRY">#REF!</definedName>
    <definedName name="DDNY" localSheetId="1">#REF!</definedName>
    <definedName name="DDNY" localSheetId="2">#REF!</definedName>
    <definedName name="DDNY" localSheetId="3">#REF!</definedName>
    <definedName name="DDNY">#REF!</definedName>
    <definedName name="DDNYN" localSheetId="1">#REF!</definedName>
    <definedName name="DDNYN" localSheetId="2">#REF!</definedName>
    <definedName name="DDNYN" localSheetId="3">#REF!</definedName>
    <definedName name="DDNYN">#REF!</definedName>
    <definedName name="DDNYND" localSheetId="1">#REF!</definedName>
    <definedName name="DDNYND" localSheetId="2">#REF!</definedName>
    <definedName name="DDNYND" localSheetId="3">#REF!</definedName>
    <definedName name="DDNYND">#REF!</definedName>
    <definedName name="DEFL" localSheetId="1">#REF!</definedName>
    <definedName name="DEFL" localSheetId="2">#REF!</definedName>
    <definedName name="DEFL" localSheetId="3">#REF!</definedName>
    <definedName name="DEFL">#REF!</definedName>
    <definedName name="defl2" localSheetId="1">#REF!</definedName>
    <definedName name="defl2" localSheetId="2">#REF!</definedName>
    <definedName name="defl2" localSheetId="3">#REF!</definedName>
    <definedName name="defl2">#REF!</definedName>
    <definedName name="DEPO" localSheetId="1">#REF!</definedName>
    <definedName name="DEPO" localSheetId="2">#REF!</definedName>
    <definedName name="DEPO" localSheetId="3">#REF!</definedName>
    <definedName name="DEPO">#REF!</definedName>
    <definedName name="DEPO_F" localSheetId="1">#REF!</definedName>
    <definedName name="DEPO_F" localSheetId="2">#REF!</definedName>
    <definedName name="DEPO_F" localSheetId="3">#REF!</definedName>
    <definedName name="DEPO_F">#REF!</definedName>
    <definedName name="DEPOM" localSheetId="1">#REF!</definedName>
    <definedName name="DEPOM" localSheetId="2">#REF!</definedName>
    <definedName name="DEPOM" localSheetId="3">#REF!</definedName>
    <definedName name="DEPOM">#REF!</definedName>
    <definedName name="DEPORATE" localSheetId="1">#REF!</definedName>
    <definedName name="DEPORATE" localSheetId="2">#REF!</definedName>
    <definedName name="DEPORATE" localSheetId="3">#REF!</definedName>
    <definedName name="DEPORATE">#REF!</definedName>
    <definedName name="DEPORATE_F" localSheetId="1">#REF!</definedName>
    <definedName name="DEPORATE_F" localSheetId="2">#REF!</definedName>
    <definedName name="DEPORATE_F" localSheetId="3">#REF!</definedName>
    <definedName name="DEPORATE_F">#REF!</definedName>
    <definedName name="DEPORM" localSheetId="1">#REF!</definedName>
    <definedName name="DEPORM" localSheetId="2">#REF!</definedName>
    <definedName name="DEPORM" localSheetId="3">#REF!</definedName>
    <definedName name="DEPORM">#REF!</definedName>
    <definedName name="DEPORTYA" localSheetId="1">#REF!</definedName>
    <definedName name="DEPORTYA" localSheetId="2">#REF!</definedName>
    <definedName name="DEPORTYA" localSheetId="3">#REF!</definedName>
    <definedName name="DEPORTYA">#REF!</definedName>
    <definedName name="DEPORY" localSheetId="1">#REF!</definedName>
    <definedName name="DEPORY" localSheetId="2">#REF!</definedName>
    <definedName name="DEPORY" localSheetId="3">#REF!</definedName>
    <definedName name="DEPORY">#REF!</definedName>
    <definedName name="DEPOY" localSheetId="1">#REF!</definedName>
    <definedName name="DEPOY" localSheetId="2">#REF!</definedName>
    <definedName name="DEPOY" localSheetId="3">#REF!</definedName>
    <definedName name="DEPOY">#REF!</definedName>
    <definedName name="DEPOYN" localSheetId="1">#REF!</definedName>
    <definedName name="DEPOYN" localSheetId="2">#REF!</definedName>
    <definedName name="DEPOYN" localSheetId="3">#REF!</definedName>
    <definedName name="DEPOYN">#REF!</definedName>
    <definedName name="DEPOYND" localSheetId="1">#REF!</definedName>
    <definedName name="DEPOYND" localSheetId="2">#REF!</definedName>
    <definedName name="DEPOYND" localSheetId="3">#REF!</definedName>
    <definedName name="DEPOYND">#REF!</definedName>
    <definedName name="dfdfdf" hidden="1">{#N/A,#N/A,FALSE,"т02бд"}</definedName>
    <definedName name="Dif_1">#REF!</definedName>
    <definedName name="Dif_2">#REF!</definedName>
    <definedName name="DUSAYA" localSheetId="1">#REF!</definedName>
    <definedName name="DUSAYA" localSheetId="2">#REF!</definedName>
    <definedName name="DUSAYA" localSheetId="3">#REF!</definedName>
    <definedName name="DUSAYA">#REF!</definedName>
    <definedName name="DVM0" localSheetId="1">#REF!</definedName>
    <definedName name="DVM0" localSheetId="2">#REF!</definedName>
    <definedName name="DVM0" localSheetId="3">#REF!</definedName>
    <definedName name="DVM0">#REF!</definedName>
    <definedName name="DVM0M" localSheetId="1">#REF!</definedName>
    <definedName name="DVM0M" localSheetId="2">#REF!</definedName>
    <definedName name="DVM0M" localSheetId="3">#REF!</definedName>
    <definedName name="DVM0M">#REF!</definedName>
    <definedName name="DVM0MC" localSheetId="1">#REF!</definedName>
    <definedName name="DVM0MC" localSheetId="2">#REF!</definedName>
    <definedName name="DVM0MC" localSheetId="3">#REF!</definedName>
    <definedName name="DVM0MC">#REF!</definedName>
    <definedName name="DVM3M" localSheetId="1">#REF!</definedName>
    <definedName name="DVM3M" localSheetId="2">#REF!</definedName>
    <definedName name="DVM3M" localSheetId="3">#REF!</definedName>
    <definedName name="DVM3M">#REF!</definedName>
    <definedName name="DVM3MC" localSheetId="1">#REF!</definedName>
    <definedName name="DVM3MC" localSheetId="2">#REF!</definedName>
    <definedName name="DVM3MC" localSheetId="3">#REF!</definedName>
    <definedName name="DVM3MC">#REF!</definedName>
    <definedName name="DVM3P" localSheetId="1">#REF!</definedName>
    <definedName name="DVM3P" localSheetId="2">#REF!</definedName>
    <definedName name="DVM3P" localSheetId="3">#REF!</definedName>
    <definedName name="DVM3P">#REF!</definedName>
    <definedName name="DWAGEYA" localSheetId="1">#REF!</definedName>
    <definedName name="DWAGEYA" localSheetId="2">#REF!</definedName>
    <definedName name="DWAGEYA" localSheetId="3">#REF!</definedName>
    <definedName name="DWAGEYA">#REF!</definedName>
    <definedName name="E">#REF!</definedName>
    <definedName name="E_F" localSheetId="1">#REF!</definedName>
    <definedName name="E_F" localSheetId="2">#REF!</definedName>
    <definedName name="E_F" localSheetId="3">#REF!</definedName>
    <definedName name="E_F">#REF!</definedName>
    <definedName name="E_P" localSheetId="1">#REF!</definedName>
    <definedName name="E_P" localSheetId="2">#REF!</definedName>
    <definedName name="E_P" localSheetId="3">#REF!</definedName>
    <definedName name="E_P">#REF!</definedName>
    <definedName name="EdssBatchRange" localSheetId="1">#REF!</definedName>
    <definedName name="EdssBatchRange" localSheetId="2">#REF!</definedName>
    <definedName name="EdssBatchRange" localSheetId="3">#REF!</definedName>
    <definedName name="EdssBatchRange">#REF!</definedName>
    <definedName name="EGS">#REF!</definedName>
    <definedName name="EGS_P" localSheetId="1">#REF!</definedName>
    <definedName name="EGS_P" localSheetId="2">#REF!</definedName>
    <definedName name="EGS_P" localSheetId="3">#REF!</definedName>
    <definedName name="EGS_P">#REF!</definedName>
    <definedName name="EGSG" localSheetId="1">#REF!</definedName>
    <definedName name="EGSG" localSheetId="2">#REF!</definedName>
    <definedName name="EGSG" localSheetId="3">#REF!</definedName>
    <definedName name="EGSG">#REF!</definedName>
    <definedName name="EGSM" localSheetId="1">#REF!</definedName>
    <definedName name="EGSM" localSheetId="2">#REF!</definedName>
    <definedName name="EGSM" localSheetId="3">#REF!</definedName>
    <definedName name="EGSM">#REF!</definedName>
    <definedName name="EGSMG" localSheetId="1">#REF!</definedName>
    <definedName name="EGSMG" localSheetId="2">#REF!</definedName>
    <definedName name="EGSMG" localSheetId="3">#REF!</definedName>
    <definedName name="EGSMG">#REF!</definedName>
    <definedName name="EGSY" localSheetId="1">#REF!</definedName>
    <definedName name="EGSY" localSheetId="2">#REF!</definedName>
    <definedName name="EGSY" localSheetId="3">#REF!</definedName>
    <definedName name="EGSY">#REF!</definedName>
    <definedName name="EGSYG" localSheetId="1">#REF!</definedName>
    <definedName name="EGSYG" localSheetId="2">#REF!</definedName>
    <definedName name="EGSYG" localSheetId="3">#REF!</definedName>
    <definedName name="EGSYG">#REF!</definedName>
    <definedName name="ENTL">#REF!</definedName>
    <definedName name="ENTL_F" localSheetId="1">#REF!</definedName>
    <definedName name="ENTL_F" localSheetId="2">#REF!</definedName>
    <definedName name="ENTL_F" localSheetId="3">#REF!</definedName>
    <definedName name="ENTL_F">#REF!</definedName>
    <definedName name="ENTL_P" localSheetId="1">#REF!</definedName>
    <definedName name="ENTL_P" localSheetId="2">#REF!</definedName>
    <definedName name="ENTL_P" localSheetId="3">#REF!</definedName>
    <definedName name="ENTL_P">#REF!</definedName>
    <definedName name="ENTLMN" localSheetId="1">#REF!</definedName>
    <definedName name="ENTLMN" localSheetId="2">#REF!</definedName>
    <definedName name="ENTLMN" localSheetId="3">#REF!</definedName>
    <definedName name="ENTLMN">#REF!</definedName>
    <definedName name="ENTLY" localSheetId="1">#REF!</definedName>
    <definedName name="ENTLY" localSheetId="2">#REF!</definedName>
    <definedName name="ENTLY" localSheetId="3">#REF!</definedName>
    <definedName name="ENTLY">#REF!</definedName>
    <definedName name="ENTP">#REF!</definedName>
    <definedName name="ENTP_F" localSheetId="1">#REF!</definedName>
    <definedName name="ENTP_F" localSheetId="2">#REF!</definedName>
    <definedName name="ENTP_F" localSheetId="3">#REF!</definedName>
    <definedName name="ENTP_F">#REF!</definedName>
    <definedName name="ENTP_P" localSheetId="1">#REF!</definedName>
    <definedName name="ENTP_P" localSheetId="2">#REF!</definedName>
    <definedName name="ENTP_P" localSheetId="3">#REF!</definedName>
    <definedName name="ENTP_P">#REF!</definedName>
    <definedName name="ENTPMN" localSheetId="1">#REF!</definedName>
    <definedName name="ENTPMN" localSheetId="2">#REF!</definedName>
    <definedName name="ENTPMN" localSheetId="3">#REF!</definedName>
    <definedName name="ENTPMN">#REF!</definedName>
    <definedName name="ENTPY" localSheetId="1">#REF!</definedName>
    <definedName name="ENTPY" localSheetId="2">#REF!</definedName>
    <definedName name="ENTPY" localSheetId="3">#REF!</definedName>
    <definedName name="ENTPY">#REF!</definedName>
    <definedName name="ENTS">#REF!</definedName>
    <definedName name="ENTS_f" localSheetId="1">#REF!</definedName>
    <definedName name="ENTS_f" localSheetId="2">#REF!</definedName>
    <definedName name="ENTS_f" localSheetId="3">#REF!</definedName>
    <definedName name="ENTS_f">#REF!</definedName>
    <definedName name="ENTSM" localSheetId="1">#REF!</definedName>
    <definedName name="ENTSM" localSheetId="2">#REF!</definedName>
    <definedName name="ENTSM" localSheetId="3">#REF!</definedName>
    <definedName name="ENTSM">#REF!</definedName>
    <definedName name="ENTSMN" localSheetId="1">#REF!</definedName>
    <definedName name="ENTSMN" localSheetId="2">#REF!</definedName>
    <definedName name="ENTSMN" localSheetId="3">#REF!</definedName>
    <definedName name="ENTSMN">#REF!</definedName>
    <definedName name="EXP" localSheetId="1">#REF!</definedName>
    <definedName name="EXP" localSheetId="2">#REF!</definedName>
    <definedName name="EXP" localSheetId="3">#REF!</definedName>
    <definedName name="EXP">#REF!</definedName>
    <definedName name="Exp_GDP" localSheetId="1">#REF!</definedName>
    <definedName name="Exp_GDP" localSheetId="2">#REF!</definedName>
    <definedName name="Exp_GDP" localSheetId="3">#REF!</definedName>
    <definedName name="Exp_GDP">#REF!</definedName>
    <definedName name="Exp_nom" localSheetId="1">#REF!</definedName>
    <definedName name="Exp_nom" localSheetId="2">#REF!</definedName>
    <definedName name="Exp_nom" localSheetId="3">#REF!</definedName>
    <definedName name="Exp_nom">#REF!</definedName>
    <definedName name="EXPC" localSheetId="1">#REF!</definedName>
    <definedName name="EXPC" localSheetId="2">#REF!</definedName>
    <definedName name="EXPC" localSheetId="3">#REF!</definedName>
    <definedName name="EXPC">#REF!</definedName>
    <definedName name="EXPCP" localSheetId="1">#REF!</definedName>
    <definedName name="EXPCP" localSheetId="2">#REF!</definedName>
    <definedName name="EXPCP" localSheetId="3">#REF!</definedName>
    <definedName name="EXPCP">#REF!</definedName>
    <definedName name="EXPEND_f" localSheetId="1">#REF!</definedName>
    <definedName name="EXPEND_f" localSheetId="2">#REF!</definedName>
    <definedName name="EXPEND_f" localSheetId="3">#REF!</definedName>
    <definedName name="EXPEND_f">#REF!</definedName>
    <definedName name="EXPENDO_f" localSheetId="1">#REF!</definedName>
    <definedName name="EXPENDO_f" localSheetId="2">#REF!</definedName>
    <definedName name="EXPENDO_f" localSheetId="3">#REF!</definedName>
    <definedName name="EXPENDO_f">#REF!</definedName>
    <definedName name="EXPM" localSheetId="1">#REF!</definedName>
    <definedName name="EXPM" localSheetId="2">#REF!</definedName>
    <definedName name="EXPM" localSheetId="3">#REF!</definedName>
    <definedName name="EXPM">#REF!</definedName>
    <definedName name="EXPRCY" localSheetId="1">#REF!</definedName>
    <definedName name="EXPRCY" localSheetId="2">#REF!</definedName>
    <definedName name="EXPRCY" localSheetId="3">#REF!</definedName>
    <definedName name="EXPRCY">#REF!</definedName>
    <definedName name="EXPRM" localSheetId="1">#REF!</definedName>
    <definedName name="EXPRM" localSheetId="2">#REF!</definedName>
    <definedName name="EXPRM" localSheetId="3">#REF!</definedName>
    <definedName name="EXPRM">#REF!</definedName>
    <definedName name="EXRAVR">#REF!</definedName>
    <definedName name="EXRAVR_P" localSheetId="1">#REF!</definedName>
    <definedName name="EXRAVR_P" localSheetId="2">#REF!</definedName>
    <definedName name="EXRAVR_P" localSheetId="3">#REF!</definedName>
    <definedName name="EXRAVR_P">#REF!</definedName>
    <definedName name="EXREND">#REF!</definedName>
    <definedName name="EXREND_P" localSheetId="1">#REF!</definedName>
    <definedName name="EXREND_P" localSheetId="2">#REF!</definedName>
    <definedName name="EXREND_P" localSheetId="3">#REF!</definedName>
    <definedName name="EXREND_P">#REF!</definedName>
    <definedName name="f" localSheetId="1">#REF!</definedName>
    <definedName name="f" localSheetId="2">#REF!</definedName>
    <definedName name="f" localSheetId="3">#REF!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1">#REF!</definedName>
    <definedName name="Foreign_liabilities" localSheetId="2">#REF!</definedName>
    <definedName name="Foreign_liabilities" localSheetId="3">#REF!</definedName>
    <definedName name="Foreign_liabilities">#REF!</definedName>
    <definedName name="g" localSheetId="1">#REF!</definedName>
    <definedName name="g" localSheetId="2">#REF!</definedName>
    <definedName name="g" localSheetId="3">#REF!</definedName>
    <definedName name="g">#REF!</definedName>
    <definedName name="GDP">#REF!</definedName>
    <definedName name="GDP_F" localSheetId="1">#REF!</definedName>
    <definedName name="GDP_F" localSheetId="2">#REF!</definedName>
    <definedName name="GDP_F" localSheetId="3">#REF!</definedName>
    <definedName name="GDP_F">#REF!</definedName>
    <definedName name="GDP_P" localSheetId="1">#REF!</definedName>
    <definedName name="GDP_P" localSheetId="2">#REF!</definedName>
    <definedName name="GDP_P" localSheetId="3">#REF!</definedName>
    <definedName name="GDP_P">#REF!</definedName>
    <definedName name="GDPDme" localSheetId="1">#REF!</definedName>
    <definedName name="GDPDme" localSheetId="2">#REF!</definedName>
    <definedName name="GDPDme" localSheetId="3">#REF!</definedName>
    <definedName name="GDPDme">#REF!</definedName>
    <definedName name="GDPgrowth" localSheetId="1">#REF!</definedName>
    <definedName name="GDPgrowth" localSheetId="2">#REF!</definedName>
    <definedName name="GDPgrowth" localSheetId="3">#REF!</definedName>
    <definedName name="GDPgrowth">#REF!</definedName>
    <definedName name="GDPM" localSheetId="1">#REF!</definedName>
    <definedName name="GDPM" localSheetId="2">#REF!</definedName>
    <definedName name="GDPM" localSheetId="3">#REF!</definedName>
    <definedName name="GDPM">#REF!</definedName>
    <definedName name="GDPM_f" localSheetId="1">#REF!</definedName>
    <definedName name="GDPM_f" localSheetId="2">#REF!</definedName>
    <definedName name="GDPM_f" localSheetId="3">#REF!</definedName>
    <definedName name="GDPM_f">#REF!</definedName>
    <definedName name="GDPMNC_f" localSheetId="1">#REF!</definedName>
    <definedName name="GDPMNC_f" localSheetId="2">#REF!</definedName>
    <definedName name="GDPMNC_f" localSheetId="3">#REF!</definedName>
    <definedName name="GDPMNC_f">#REF!</definedName>
    <definedName name="GDPMY" localSheetId="1">#REF!</definedName>
    <definedName name="GDPMY" localSheetId="2">#REF!</definedName>
    <definedName name="GDPMY" localSheetId="3">#REF!</definedName>
    <definedName name="GDPMY">#REF!</definedName>
    <definedName name="GDPNC_f" localSheetId="1">#REF!</definedName>
    <definedName name="GDPNC_f" localSheetId="2">#REF!</definedName>
    <definedName name="GDPNC_f" localSheetId="3">#REF!</definedName>
    <definedName name="GDPNC_f">#REF!</definedName>
    <definedName name="GDPR">#REF!</definedName>
    <definedName name="GDPR_F" localSheetId="1">#REF!</definedName>
    <definedName name="GDPR_F" localSheetId="2">#REF!</definedName>
    <definedName name="GDPR_F" localSheetId="3">#REF!</definedName>
    <definedName name="GDPR_F">#REF!</definedName>
    <definedName name="GDPR_P" localSheetId="1">#REF!</definedName>
    <definedName name="GDPR_P" localSheetId="2">#REF!</definedName>
    <definedName name="GDPR_P" localSheetId="3">#REF!</definedName>
    <definedName name="GDPR_P">#REF!</definedName>
    <definedName name="GDPRG_f" localSheetId="1">#REF!</definedName>
    <definedName name="GDPRG_f" localSheetId="2">#REF!</definedName>
    <definedName name="GDPRG_f" localSheetId="3">#REF!</definedName>
    <definedName name="GDPRG_f">#REF!</definedName>
    <definedName name="GDPRM" localSheetId="1">#REF!</definedName>
    <definedName name="GDPRM" localSheetId="2">#REF!</definedName>
    <definedName name="GDPRM" localSheetId="3">#REF!</definedName>
    <definedName name="GDPRM">#REF!</definedName>
    <definedName name="GDPRM_f" localSheetId="1">#REF!</definedName>
    <definedName name="GDPRM_f" localSheetId="2">#REF!</definedName>
    <definedName name="GDPRM_f" localSheetId="3">#REF!</definedName>
    <definedName name="GDPRM_f">#REF!</definedName>
    <definedName name="GDPRMG_f" localSheetId="1">#REF!</definedName>
    <definedName name="GDPRMG_f" localSheetId="2">#REF!</definedName>
    <definedName name="GDPRMG_f" localSheetId="3">#REF!</definedName>
    <definedName name="GDPRMG_f">#REF!</definedName>
    <definedName name="GDPRMOC_f" localSheetId="1">#REF!</definedName>
    <definedName name="GDPRMOC_f" localSheetId="2">#REF!</definedName>
    <definedName name="GDPRMOC_f" localSheetId="3">#REF!</definedName>
    <definedName name="GDPRMOC_f">#REF!</definedName>
    <definedName name="GDPRNC_f" localSheetId="1">#REF!</definedName>
    <definedName name="GDPRNC_f" localSheetId="2">#REF!</definedName>
    <definedName name="GDPRNC_f" localSheetId="3">#REF!</definedName>
    <definedName name="GDPRNC_f">#REF!</definedName>
    <definedName name="GDPY" localSheetId="1">#REF!</definedName>
    <definedName name="GDPY" localSheetId="2">#REF!</definedName>
    <definedName name="GDPY" localSheetId="3">#REF!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1">#REF!</definedName>
    <definedName name="GNC" localSheetId="2">#REF!</definedName>
    <definedName name="GNC" localSheetId="3">#REF!</definedName>
    <definedName name="GNC">#REF!</definedName>
    <definedName name="GNC_F" localSheetId="1">#REF!</definedName>
    <definedName name="GNC_F" localSheetId="2">#REF!</definedName>
    <definedName name="GNC_F" localSheetId="3">#REF!</definedName>
    <definedName name="GNC_F">#REF!</definedName>
    <definedName name="GNCM" localSheetId="1">#REF!</definedName>
    <definedName name="GNCM" localSheetId="2">#REF!</definedName>
    <definedName name="GNCM" localSheetId="3">#REF!</definedName>
    <definedName name="GNCM">#REF!</definedName>
    <definedName name="GNCMY" localSheetId="1">#REF!</definedName>
    <definedName name="GNCMY" localSheetId="2">#REF!</definedName>
    <definedName name="GNCMY" localSheetId="3">#REF!</definedName>
    <definedName name="GNCMY">#REF!</definedName>
    <definedName name="GNCR" localSheetId="1">#REF!</definedName>
    <definedName name="GNCR" localSheetId="2">#REF!</definedName>
    <definedName name="GNCR" localSheetId="3">#REF!</definedName>
    <definedName name="GNCR">#REF!</definedName>
    <definedName name="GNCR_F" localSheetId="1">#REF!</definedName>
    <definedName name="GNCR_F" localSheetId="2">#REF!</definedName>
    <definedName name="GNCR_F" localSheetId="3">#REF!</definedName>
    <definedName name="GNCR_F">#REF!</definedName>
    <definedName name="GNCRM" localSheetId="1">#REF!</definedName>
    <definedName name="GNCRM" localSheetId="2">#REF!</definedName>
    <definedName name="GNCRM" localSheetId="3">#REF!</definedName>
    <definedName name="GNCRM">#REF!</definedName>
    <definedName name="GNCRMY" localSheetId="1">#REF!</definedName>
    <definedName name="GNCRMY" localSheetId="2">#REF!</definedName>
    <definedName name="GNCRMY" localSheetId="3">#REF!</definedName>
    <definedName name="GNCRMY">#REF!</definedName>
    <definedName name="GNCY" localSheetId="1">#REF!</definedName>
    <definedName name="GNCY" localSheetId="2">#REF!</definedName>
    <definedName name="GNCY" localSheetId="3">#REF!</definedName>
    <definedName name="GNCY">#REF!</definedName>
    <definedName name="GOODS_f" localSheetId="1">#REF!</definedName>
    <definedName name="GOODS_f" localSheetId="2">#REF!</definedName>
    <definedName name="GOODS_f" localSheetId="3">#REF!</definedName>
    <definedName name="GOODS_f">#REF!</definedName>
    <definedName name="GRANT_f" localSheetId="1">#REF!</definedName>
    <definedName name="GRANT_f" localSheetId="2">#REF!</definedName>
    <definedName name="GRANT_f" localSheetId="3">#REF!</definedName>
    <definedName name="GRANT_f">#REF!</definedName>
    <definedName name="Gross_reserves" localSheetId="1">#REF!</definedName>
    <definedName name="Gross_reserves" localSheetId="2">#REF!</definedName>
    <definedName name="Gross_reserves" localSheetId="3">#REF!</definedName>
    <definedName name="Gross_reserves">#REF!</definedName>
    <definedName name="HERE" localSheetId="1">#REF!</definedName>
    <definedName name="HERE" localSheetId="2">#REF!</definedName>
    <definedName name="HERE" localSheetId="3">#REF!</definedName>
    <definedName name="HERE">#REF!</definedName>
    <definedName name="i" hidden="1">{#N/A,#N/A,FALSE,"т02бд"}</definedName>
    <definedName name="IGS">#REF!</definedName>
    <definedName name="IGS_P" localSheetId="1">#REF!</definedName>
    <definedName name="IGS_P" localSheetId="2">#REF!</definedName>
    <definedName name="IGS_P" localSheetId="3">#REF!</definedName>
    <definedName name="IGS_P">#REF!</definedName>
    <definedName name="IGSG" localSheetId="1">#REF!</definedName>
    <definedName name="IGSG" localSheetId="2">#REF!</definedName>
    <definedName name="IGSG" localSheetId="3">#REF!</definedName>
    <definedName name="IGSG">#REF!</definedName>
    <definedName name="IGSM" localSheetId="1">#REF!</definedName>
    <definedName name="IGSM" localSheetId="2">#REF!</definedName>
    <definedName name="IGSM" localSheetId="3">#REF!</definedName>
    <definedName name="IGSM">#REF!</definedName>
    <definedName name="IGSMG" localSheetId="1">#REF!</definedName>
    <definedName name="IGSMG" localSheetId="2">#REF!</definedName>
    <definedName name="IGSMG" localSheetId="3">#REF!</definedName>
    <definedName name="IGSMG">#REF!</definedName>
    <definedName name="IGSY" localSheetId="1">#REF!</definedName>
    <definedName name="IGSY" localSheetId="2">#REF!</definedName>
    <definedName name="IGSY" localSheetId="3">#REF!</definedName>
    <definedName name="IGSY">#REF!</definedName>
    <definedName name="IGSYG" localSheetId="1">#REF!</definedName>
    <definedName name="IGSYG" localSheetId="2">#REF!</definedName>
    <definedName name="IGSYG" localSheetId="3">#REF!</definedName>
    <definedName name="IGSYG">#REF!</definedName>
    <definedName name="In_millions_of_lei" localSheetId="1">#REF!</definedName>
    <definedName name="In_millions_of_lei" localSheetId="2">#REF!</definedName>
    <definedName name="In_millions_of_lei" localSheetId="3">#REF!</definedName>
    <definedName name="In_millions_of_lei">#REF!</definedName>
    <definedName name="In_millions_of_U.S._dollars" localSheetId="1">#REF!</definedName>
    <definedName name="In_millions_of_U.S._dollars" localSheetId="2">#REF!</definedName>
    <definedName name="In_millions_of_U.S._dollars" localSheetId="3">#REF!</definedName>
    <definedName name="In_millions_of_U.S._dollars">#REF!</definedName>
    <definedName name="INC" localSheetId="1">#REF!</definedName>
    <definedName name="INC" localSheetId="2">#REF!</definedName>
    <definedName name="INC" localSheetId="3">#REF!</definedName>
    <definedName name="INC">#REF!</definedName>
    <definedName name="INC_F" localSheetId="1">#REF!</definedName>
    <definedName name="INC_F" localSheetId="2">#REF!</definedName>
    <definedName name="INC_F" localSheetId="3">#REF!</definedName>
    <definedName name="INC_F">#REF!</definedName>
    <definedName name="INCBAL_f" localSheetId="1">#REF!</definedName>
    <definedName name="INCBAL_f" localSheetId="2">#REF!</definedName>
    <definedName name="INCBAL_f" localSheetId="3">#REF!</definedName>
    <definedName name="INCBAL_f">#REF!</definedName>
    <definedName name="INCC" localSheetId="1">#REF!</definedName>
    <definedName name="INCC" localSheetId="2">#REF!</definedName>
    <definedName name="INCC" localSheetId="3">#REF!</definedName>
    <definedName name="INCC">#REF!</definedName>
    <definedName name="INCC_f" localSheetId="1">#REF!</definedName>
    <definedName name="INCC_f" localSheetId="2">#REF!</definedName>
    <definedName name="INCC_f" localSheetId="3">#REF!</definedName>
    <definedName name="INCC_f">#REF!</definedName>
    <definedName name="INCCP" localSheetId="1">#REF!</definedName>
    <definedName name="INCCP" localSheetId="2">#REF!</definedName>
    <definedName name="INCCP" localSheetId="3">#REF!</definedName>
    <definedName name="INCCP">#REF!</definedName>
    <definedName name="INCCURR_f" localSheetId="1">#REF!</definedName>
    <definedName name="INCCURR_f" localSheetId="2">#REF!</definedName>
    <definedName name="INCCURR_f" localSheetId="3">#REF!</definedName>
    <definedName name="INCCURR_f">#REF!</definedName>
    <definedName name="INCM" localSheetId="1">#REF!</definedName>
    <definedName name="INCM" localSheetId="2">#REF!</definedName>
    <definedName name="INCM" localSheetId="3">#REF!</definedName>
    <definedName name="INCM">#REF!</definedName>
    <definedName name="INCO_f" localSheetId="1">#REF!</definedName>
    <definedName name="INCO_f" localSheetId="2">#REF!</definedName>
    <definedName name="INCO_f" localSheetId="3">#REF!</definedName>
    <definedName name="INCO_f">#REF!</definedName>
    <definedName name="INCRCY" localSheetId="1">#REF!</definedName>
    <definedName name="INCRCY" localSheetId="2">#REF!</definedName>
    <definedName name="INCRCY" localSheetId="3">#REF!</definedName>
    <definedName name="INCRCY">#REF!</definedName>
    <definedName name="INCRM" localSheetId="1">#REF!</definedName>
    <definedName name="INCRM" localSheetId="2">#REF!</definedName>
    <definedName name="INCRM" localSheetId="3">#REF!</definedName>
    <definedName name="INCRM">#REF!</definedName>
    <definedName name="IND">#REF!</definedName>
    <definedName name="IND_F" localSheetId="1">#REF!</definedName>
    <definedName name="IND_F" localSheetId="2">#REF!</definedName>
    <definedName name="IND_F" localSheetId="3">#REF!</definedName>
    <definedName name="IND_F">#REF!</definedName>
    <definedName name="IND_P" localSheetId="1">#REF!</definedName>
    <definedName name="IND_P" localSheetId="2">#REF!</definedName>
    <definedName name="IND_P" localSheetId="3">#REF!</definedName>
    <definedName name="IND_P">#REF!</definedName>
    <definedName name="INDM" localSheetId="1">#REF!</definedName>
    <definedName name="INDM" localSheetId="2">#REF!</definedName>
    <definedName name="INDM" localSheetId="3">#REF!</definedName>
    <definedName name="INDM">#REF!</definedName>
    <definedName name="INDMY" localSheetId="1">#REF!</definedName>
    <definedName name="INDMY" localSheetId="2">#REF!</definedName>
    <definedName name="INDMY" localSheetId="3">#REF!</definedName>
    <definedName name="INDMY">#REF!</definedName>
    <definedName name="INDR">#REF!</definedName>
    <definedName name="INDR_F" localSheetId="1">#REF!</definedName>
    <definedName name="INDR_F" localSheetId="2">#REF!</definedName>
    <definedName name="INDR_F" localSheetId="3">#REF!</definedName>
    <definedName name="INDR_F">#REF!</definedName>
    <definedName name="INDR_P" localSheetId="1">#REF!</definedName>
    <definedName name="INDR_P" localSheetId="2">#REF!</definedName>
    <definedName name="INDR_P" localSheetId="3">#REF!</definedName>
    <definedName name="INDR_P">#REF!</definedName>
    <definedName name="INDRM" localSheetId="1">#REF!</definedName>
    <definedName name="INDRM" localSheetId="2">#REF!</definedName>
    <definedName name="INDRM" localSheetId="3">#REF!</definedName>
    <definedName name="INDRM">#REF!</definedName>
    <definedName name="INDRMY" localSheetId="1">#REF!</definedName>
    <definedName name="INDRMY" localSheetId="2">#REF!</definedName>
    <definedName name="INDRMY" localSheetId="3">#REF!</definedName>
    <definedName name="INDRMY">#REF!</definedName>
    <definedName name="INDY" localSheetId="1">#REF!</definedName>
    <definedName name="INDY" localSheetId="2">#REF!</definedName>
    <definedName name="INDY" localSheetId="3">#REF!</definedName>
    <definedName name="INDY">#REF!</definedName>
    <definedName name="item" localSheetId="1">#REF!</definedName>
    <definedName name="item" localSheetId="2">#REF!</definedName>
    <definedName name="item" localSheetId="3">#REF!</definedName>
    <definedName name="item">#REF!</definedName>
    <definedName name="jmki" localSheetId="1">#REF!</definedName>
    <definedName name="jmki" localSheetId="2">#REF!</definedName>
    <definedName name="jmki" localSheetId="3">#REF!</definedName>
    <definedName name="jmki">#REF!</definedName>
    <definedName name="joe" localSheetId="1">#REF!</definedName>
    <definedName name="joe" localSheetId="2">#REF!</definedName>
    <definedName name="joe" localSheetId="3">#REF!</definedName>
    <definedName name="joe">#REF!</definedName>
    <definedName name="k" hidden="1">{"WEO",#N/A,FALSE,"T"}</definedName>
    <definedName name="KEND" localSheetId="1">#REF!</definedName>
    <definedName name="KEND" localSheetId="2">#REF!</definedName>
    <definedName name="KEND" localSheetId="3">#REF!</definedName>
    <definedName name="KEND">#REF!</definedName>
    <definedName name="kkk" hidden="1">{#N/A,#N/A,FALSE,"т02бд"}</definedName>
    <definedName name="kkkkk" hidden="1">{#N/A,#N/A,FALSE,"т02бд"}</definedName>
    <definedName name="KMENU" localSheetId="1">#REF!</definedName>
    <definedName name="KMENU" localSheetId="2">#REF!</definedName>
    <definedName name="KMENU" localSheetId="3">#REF!</definedName>
    <definedName name="KMENU">#REF!</definedName>
    <definedName name="KV_SH_FIN" hidden="1">{"BOP_TAB",#N/A,FALSE,"N";"MIDTERM_TAB",#N/A,FALSE,"O";"FUND_CRED",#N/A,FALSE,"P";"DEBT_TAB1",#N/A,FALSE,"Q";"DEBT_TAB2",#N/A,FALSE,"Q";"FORFIN_TAB1",#N/A,FALSE,"R";"FORFIN_TAB2",#N/A,FALSE,"R";"BOP_ANALY",#N/A,FALSE,"U"}</definedName>
    <definedName name="lang" localSheetId="1">#REF!</definedName>
    <definedName name="lang" localSheetId="2">#REF!</definedName>
    <definedName name="lang" localSheetId="3">#REF!</definedName>
    <definedName name="lang">#REF!</definedName>
    <definedName name="liquidity_reserve" localSheetId="1">#REF!</definedName>
    <definedName name="liquidity_reserve" localSheetId="2">#REF!</definedName>
    <definedName name="liquidity_reserve" localSheetId="3">#REF!</definedName>
    <definedName name="liquidity_reserve">#REF!</definedName>
    <definedName name="List2">#REF!</definedName>
    <definedName name="lk" hidden="1">{#N/A,#N/A,FALSE,"т02бд"}</definedName>
    <definedName name="lll" hidden="1">{#N/A,#N/A,FALSE,"т02бд"}</definedName>
    <definedName name="Local" localSheetId="1">#REF!</definedName>
    <definedName name="Local" localSheetId="2">#REF!</definedName>
    <definedName name="Local" localSheetId="3">#REF!</definedName>
    <definedName name="Local">#REF!</definedName>
    <definedName name="m" hidden="1">{#N/A,#N/A,FALSE,"I";#N/A,#N/A,FALSE,"J";#N/A,#N/A,FALSE,"K";#N/A,#N/A,FALSE,"L";#N/A,#N/A,FALSE,"M";#N/A,#N/A,FALSE,"N";#N/A,#N/A,FALSE,"O"}</definedName>
    <definedName name="M0">#REF!</definedName>
    <definedName name="M0_F" localSheetId="1">#REF!</definedName>
    <definedName name="M0_F" localSheetId="2">#REF!</definedName>
    <definedName name="M0_F" localSheetId="3">#REF!</definedName>
    <definedName name="M0_F">#REF!</definedName>
    <definedName name="M0M" localSheetId="1">#REF!</definedName>
    <definedName name="M0M" localSheetId="2">#REF!</definedName>
    <definedName name="M0M" localSheetId="3">#REF!</definedName>
    <definedName name="M0M">#REF!</definedName>
    <definedName name="M0R_f" localSheetId="1">#REF!</definedName>
    <definedName name="M0R_f" localSheetId="2">#REF!</definedName>
    <definedName name="M0R_f" localSheetId="3">#REF!</definedName>
    <definedName name="M0R_f">#REF!</definedName>
    <definedName name="M0RM" localSheetId="1">#REF!</definedName>
    <definedName name="M0RM" localSheetId="2">#REF!</definedName>
    <definedName name="M0RM" localSheetId="3">#REF!</definedName>
    <definedName name="M0RM">#REF!</definedName>
    <definedName name="M0RY" localSheetId="1">#REF!</definedName>
    <definedName name="M0RY" localSheetId="2">#REF!</definedName>
    <definedName name="M0RY" localSheetId="3">#REF!</definedName>
    <definedName name="M0RY">#REF!</definedName>
    <definedName name="M0Y" localSheetId="1">#REF!</definedName>
    <definedName name="M0Y" localSheetId="2">#REF!</definedName>
    <definedName name="M0Y" localSheetId="3">#REF!</definedName>
    <definedName name="M0Y">#REF!</definedName>
    <definedName name="M0YN" localSheetId="1">#REF!</definedName>
    <definedName name="M0YN" localSheetId="2">#REF!</definedName>
    <definedName name="M0YN" localSheetId="3">#REF!</definedName>
    <definedName name="M0YN">#REF!</definedName>
    <definedName name="M0YND" localSheetId="1">#REF!</definedName>
    <definedName name="M0YND" localSheetId="2">#REF!</definedName>
    <definedName name="M0YND" localSheetId="3">#REF!</definedName>
    <definedName name="M0YND">#REF!</definedName>
    <definedName name="M1_F" localSheetId="1">#REF!</definedName>
    <definedName name="M1_F" localSheetId="2">#REF!</definedName>
    <definedName name="M1_F" localSheetId="3">#REF!</definedName>
    <definedName name="M1_F">#REF!</definedName>
    <definedName name="M1m_f" localSheetId="1">#REF!</definedName>
    <definedName name="M1m_f" localSheetId="2">#REF!</definedName>
    <definedName name="M1m_f" localSheetId="3">#REF!</definedName>
    <definedName name="M1m_f">#REF!</definedName>
    <definedName name="M1R_f" localSheetId="1">#REF!</definedName>
    <definedName name="M1R_f" localSheetId="2">#REF!</definedName>
    <definedName name="M1R_f" localSheetId="3">#REF!</definedName>
    <definedName name="M1R_f">#REF!</definedName>
    <definedName name="M2_F" localSheetId="1">#REF!</definedName>
    <definedName name="M2_F" localSheetId="2">#REF!</definedName>
    <definedName name="M2_F" localSheetId="3">#REF!</definedName>
    <definedName name="M2_F">#REF!</definedName>
    <definedName name="M2m_f" localSheetId="1">#REF!</definedName>
    <definedName name="M2m_f" localSheetId="2">#REF!</definedName>
    <definedName name="M2m_f" localSheetId="3">#REF!</definedName>
    <definedName name="M2m_f">#REF!</definedName>
    <definedName name="M2R_f" localSheetId="1">#REF!</definedName>
    <definedName name="M2R_f" localSheetId="2">#REF!</definedName>
    <definedName name="M2R_f" localSheetId="3">#REF!</definedName>
    <definedName name="M2R_f">#REF!</definedName>
    <definedName name="M3_F">#REF!</definedName>
    <definedName name="M3_P" localSheetId="1">#REF!</definedName>
    <definedName name="M3_P" localSheetId="2">#REF!</definedName>
    <definedName name="M3_P" localSheetId="3">#REF!</definedName>
    <definedName name="M3_P">#REF!</definedName>
    <definedName name="M3_R">#REF!</definedName>
    <definedName name="M3_R1">#REF!</definedName>
    <definedName name="M3M" localSheetId="1">#REF!</definedName>
    <definedName name="M3M" localSheetId="2">#REF!</definedName>
    <definedName name="M3M" localSheetId="3">#REF!</definedName>
    <definedName name="M3M">#REF!</definedName>
    <definedName name="M3m_f" localSheetId="1">#REF!</definedName>
    <definedName name="M3m_f" localSheetId="2">#REF!</definedName>
    <definedName name="M3m_f" localSheetId="3">#REF!</definedName>
    <definedName name="M3m_f">#REF!</definedName>
    <definedName name="M3R_f" localSheetId="1">#REF!</definedName>
    <definedName name="M3R_f" localSheetId="2">#REF!</definedName>
    <definedName name="M3R_f" localSheetId="3">#REF!</definedName>
    <definedName name="M3R_f">#REF!</definedName>
    <definedName name="M3RM" localSheetId="1">#REF!</definedName>
    <definedName name="M3RM" localSheetId="2">#REF!</definedName>
    <definedName name="M3RM" localSheetId="3">#REF!</definedName>
    <definedName name="M3RM">#REF!</definedName>
    <definedName name="M3RY" localSheetId="1">#REF!</definedName>
    <definedName name="M3RY" localSheetId="2">#REF!</definedName>
    <definedName name="M3RY" localSheetId="3">#REF!</definedName>
    <definedName name="M3RY">#REF!</definedName>
    <definedName name="M3Y" localSheetId="1">#REF!</definedName>
    <definedName name="M3Y" localSheetId="2">#REF!</definedName>
    <definedName name="M3Y" localSheetId="3">#REF!</definedName>
    <definedName name="M3Y">#REF!</definedName>
    <definedName name="M3YN" localSheetId="1">#REF!</definedName>
    <definedName name="M3YN" localSheetId="2">#REF!</definedName>
    <definedName name="M3YN" localSheetId="3">#REF!</definedName>
    <definedName name="M3YN">#REF!</definedName>
    <definedName name="M3YND" localSheetId="1">#REF!</definedName>
    <definedName name="M3YND" localSheetId="2">#REF!</definedName>
    <definedName name="M3YND" localSheetId="3">#REF!</definedName>
    <definedName name="M3YND">#REF!</definedName>
    <definedName name="macro" localSheetId="1">#REF!</definedName>
    <definedName name="macro" localSheetId="2">#REF!</definedName>
    <definedName name="macro" localSheetId="3">#REF!</definedName>
    <definedName name="macro">#REF!</definedName>
    <definedName name="MACROS" localSheetId="1">#REF!</definedName>
    <definedName name="MACROS" localSheetId="2">#REF!</definedName>
    <definedName name="MACROS" localSheetId="3">#REF!</definedName>
    <definedName name="MACROS">#REF!</definedName>
    <definedName name="main_m" localSheetId="1">#REF!</definedName>
    <definedName name="main_m" localSheetId="2">#REF!</definedName>
    <definedName name="main_m" localSheetId="3">#REF!</definedName>
    <definedName name="main_m">#REF!</definedName>
    <definedName name="MB" localSheetId="1">#REF!</definedName>
    <definedName name="MB" localSheetId="2">#REF!</definedName>
    <definedName name="MB" localSheetId="3">#REF!</definedName>
    <definedName name="MB">#REF!</definedName>
    <definedName name="MB_F">#REF!</definedName>
    <definedName name="MB_P" localSheetId="1">#REF!</definedName>
    <definedName name="MB_P" localSheetId="2">#REF!</definedName>
    <definedName name="MB_P" localSheetId="3">#REF!</definedName>
    <definedName name="MB_P">#REF!</definedName>
    <definedName name="MB_R">#REF!</definedName>
    <definedName name="MB_R1">#REF!</definedName>
    <definedName name="MBM" localSheetId="1">#REF!</definedName>
    <definedName name="MBM" localSheetId="2">#REF!</definedName>
    <definedName name="MBM" localSheetId="3">#REF!</definedName>
    <definedName name="MBM">#REF!</definedName>
    <definedName name="MBR_f" localSheetId="1">#REF!</definedName>
    <definedName name="MBR_f" localSheetId="2">#REF!</definedName>
    <definedName name="MBR_f" localSheetId="3">#REF!</definedName>
    <definedName name="MBR_f">#REF!</definedName>
    <definedName name="MBRM" localSheetId="1">#REF!</definedName>
    <definedName name="MBRM" localSheetId="2">#REF!</definedName>
    <definedName name="MBRM" localSheetId="3">#REF!</definedName>
    <definedName name="MBRM">#REF!</definedName>
    <definedName name="MBRY" localSheetId="1">#REF!</definedName>
    <definedName name="MBRY" localSheetId="2">#REF!</definedName>
    <definedName name="MBRY" localSheetId="3">#REF!</definedName>
    <definedName name="MBRY">#REF!</definedName>
    <definedName name="MBY" localSheetId="1">#REF!</definedName>
    <definedName name="MBY" localSheetId="2">#REF!</definedName>
    <definedName name="MBY" localSheetId="3">#REF!</definedName>
    <definedName name="MBY">#REF!</definedName>
    <definedName name="MBYN" localSheetId="1">#REF!</definedName>
    <definedName name="MBYN" localSheetId="2">#REF!</definedName>
    <definedName name="MBYN" localSheetId="3">#REF!</definedName>
    <definedName name="MBYN">#REF!</definedName>
    <definedName name="MBYND" localSheetId="1">#REF!</definedName>
    <definedName name="MBYND" localSheetId="2">#REF!</definedName>
    <definedName name="MBYND" localSheetId="3">#REF!</definedName>
    <definedName name="MBYND">#REF!</definedName>
    <definedName name="ME" localSheetId="1">#REF!</definedName>
    <definedName name="ME" localSheetId="2">#REF!</definedName>
    <definedName name="ME" localSheetId="3">#REF!</definedName>
    <definedName name="ME">#REF!</definedName>
    <definedName name="ME_F" localSheetId="1">#REF!</definedName>
    <definedName name="ME_F" localSheetId="2">#REF!</definedName>
    <definedName name="ME_F" localSheetId="3">#REF!</definedName>
    <definedName name="ME_F">#REF!</definedName>
    <definedName name="Medium_term_BOP_scenario" localSheetId="1">#REF!</definedName>
    <definedName name="Medium_term_BOP_scenario" localSheetId="2">#REF!</definedName>
    <definedName name="Medium_term_BOP_scenario" localSheetId="3">#REF!</definedName>
    <definedName name="Medium_term_BOP_scenario">#REF!</definedName>
    <definedName name="MEM" localSheetId="1">#REF!</definedName>
    <definedName name="MEM" localSheetId="2">#REF!</definedName>
    <definedName name="MEM" localSheetId="3">#REF!</definedName>
    <definedName name="MEM">#REF!</definedName>
    <definedName name="MERM" localSheetId="1">#REF!</definedName>
    <definedName name="MERM" localSheetId="2">#REF!</definedName>
    <definedName name="MERM" localSheetId="3">#REF!</definedName>
    <definedName name="MERM">#REF!</definedName>
    <definedName name="MERY" localSheetId="1">#REF!</definedName>
    <definedName name="MERY" localSheetId="2">#REF!</definedName>
    <definedName name="MERY" localSheetId="3">#REF!</definedName>
    <definedName name="MERY">#REF!</definedName>
    <definedName name="MEY" localSheetId="1">#REF!</definedName>
    <definedName name="MEY" localSheetId="2">#REF!</definedName>
    <definedName name="MEY" localSheetId="3">#REF!</definedName>
    <definedName name="MEY">#REF!</definedName>
    <definedName name="MEYN" localSheetId="1">#REF!</definedName>
    <definedName name="MEYN" localSheetId="2">#REF!</definedName>
    <definedName name="MEYN" localSheetId="3">#REF!</definedName>
    <definedName name="MEYN">#REF!</definedName>
    <definedName name="MEYND" localSheetId="1">#REF!</definedName>
    <definedName name="MEYND" localSheetId="2">#REF!</definedName>
    <definedName name="MEYND" localSheetId="3">#REF!</definedName>
    <definedName name="MEYND">#REF!</definedName>
    <definedName name="MH" localSheetId="1">#REF!</definedName>
    <definedName name="MH" localSheetId="2">#REF!</definedName>
    <definedName name="MH" localSheetId="3">#REF!</definedName>
    <definedName name="MH">#REF!</definedName>
    <definedName name="MH_F" localSheetId="1">#REF!</definedName>
    <definedName name="MH_F" localSheetId="2">#REF!</definedName>
    <definedName name="MH_F" localSheetId="3">#REF!</definedName>
    <definedName name="MH_F">#REF!</definedName>
    <definedName name="MHM" localSheetId="1">#REF!</definedName>
    <definedName name="MHM" localSheetId="2">#REF!</definedName>
    <definedName name="MHM" localSheetId="3">#REF!</definedName>
    <definedName name="MHM">#REF!</definedName>
    <definedName name="MHRM" localSheetId="1">#REF!</definedName>
    <definedName name="MHRM" localSheetId="2">#REF!</definedName>
    <definedName name="MHRM" localSheetId="3">#REF!</definedName>
    <definedName name="MHRM">#REF!</definedName>
    <definedName name="MHRY" localSheetId="1">#REF!</definedName>
    <definedName name="MHRY" localSheetId="2">#REF!</definedName>
    <definedName name="MHRY" localSheetId="3">#REF!</definedName>
    <definedName name="MHRY">#REF!</definedName>
    <definedName name="MHY" localSheetId="1">#REF!</definedName>
    <definedName name="MHY" localSheetId="2">#REF!</definedName>
    <definedName name="MHY" localSheetId="3">#REF!</definedName>
    <definedName name="MHY">#REF!</definedName>
    <definedName name="MHYN" localSheetId="1">#REF!</definedName>
    <definedName name="MHYN" localSheetId="2">#REF!</definedName>
    <definedName name="MHYN" localSheetId="3">#REF!</definedName>
    <definedName name="MHYN">#REF!</definedName>
    <definedName name="MHYND" localSheetId="1">#REF!</definedName>
    <definedName name="MHYND" localSheetId="2">#REF!</definedName>
    <definedName name="MHYND" localSheetId="3">#REF!</definedName>
    <definedName name="MHYND">#REF!</definedName>
    <definedName name="mn" hidden="1">{"MONA",#N/A,FALSE,"S"}</definedName>
    <definedName name="MNTZ_f" localSheetId="1">#REF!</definedName>
    <definedName name="MNTZ_f" localSheetId="2">#REF!</definedName>
    <definedName name="MNTZ_f" localSheetId="3">#REF!</definedName>
    <definedName name="MNTZ_f">#REF!</definedName>
    <definedName name="Moldova__Balance_of_Payments__1994_98" localSheetId="1">#REF!</definedName>
    <definedName name="Moldova__Balance_of_Payments__1994_98" localSheetId="2">#REF!</definedName>
    <definedName name="Moldova__Balance_of_Payments__1994_98" localSheetId="3">#REF!</definedName>
    <definedName name="Moldova__Balance_of_Payments__1994_98">#REF!</definedName>
    <definedName name="MONET" localSheetId="1">#REF!</definedName>
    <definedName name="MONET" localSheetId="2">#REF!</definedName>
    <definedName name="MONET" localSheetId="3">#REF!</definedName>
    <definedName name="MONET">#REF!</definedName>
    <definedName name="Monetary_Program_Parameters" localSheetId="1">#REF!</definedName>
    <definedName name="Monetary_Program_Parameters" localSheetId="2">#REF!</definedName>
    <definedName name="Monetary_Program_Parameters" localSheetId="3">#REF!</definedName>
    <definedName name="Monetary_Program_Parameters">#REF!</definedName>
    <definedName name="MONETM" localSheetId="1">#REF!</definedName>
    <definedName name="MONETM" localSheetId="2">#REF!</definedName>
    <definedName name="MONETM" localSheetId="3">#REF!</definedName>
    <definedName name="MONETM">#REF!</definedName>
    <definedName name="MONETMC" localSheetId="1">#REF!</definedName>
    <definedName name="MONETMC" localSheetId="2">#REF!</definedName>
    <definedName name="MONETMC" localSheetId="3">#REF!</definedName>
    <definedName name="MONETMC">#REF!</definedName>
    <definedName name="MONETP" localSheetId="1">#REF!</definedName>
    <definedName name="MONETP" localSheetId="2">#REF!</definedName>
    <definedName name="MONETP" localSheetId="3">#REF!</definedName>
    <definedName name="MONETP">#REF!</definedName>
    <definedName name="moneyprogram" localSheetId="1">#REF!</definedName>
    <definedName name="moneyprogram" localSheetId="2">#REF!</definedName>
    <definedName name="moneyprogram" localSheetId="3">#REF!</definedName>
    <definedName name="moneyprogram">#REF!</definedName>
    <definedName name="monprogparameters" localSheetId="1">#REF!</definedName>
    <definedName name="monprogparameters" localSheetId="2">#REF!</definedName>
    <definedName name="monprogparameters" localSheetId="3">#REF!</definedName>
    <definedName name="monprogparameters">#REF!</definedName>
    <definedName name="monsurvey" localSheetId="1">#REF!</definedName>
    <definedName name="monsurvey" localSheetId="2">#REF!</definedName>
    <definedName name="monsurvey" localSheetId="3">#REF!</definedName>
    <definedName name="monsurvey">#REF!</definedName>
    <definedName name="Month">#REF!</definedName>
    <definedName name="Month_" localSheetId="1">#REF!</definedName>
    <definedName name="Month_" localSheetId="2">#REF!</definedName>
    <definedName name="Month_" localSheetId="3">#REF!</definedName>
    <definedName name="Month_">#REF!</definedName>
    <definedName name="MonthL">#REF!</definedName>
    <definedName name="mt_moneyprog" localSheetId="1">#REF!</definedName>
    <definedName name="mt_moneyprog" localSheetId="2">#REF!</definedName>
    <definedName name="mt_moneyprog" localSheetId="3">#REF!</definedName>
    <definedName name="mt_moneyprog">#REF!</definedName>
    <definedName name="NAMES" localSheetId="1">#REF!</definedName>
    <definedName name="NAMES" localSheetId="2">#REF!</definedName>
    <definedName name="NAMES" localSheetId="3">#REF!</definedName>
    <definedName name="NAMES">#REF!</definedName>
    <definedName name="NAMESA" localSheetId="1">#REF!</definedName>
    <definedName name="NAMESA" localSheetId="2">#REF!</definedName>
    <definedName name="NAMESA" localSheetId="3">#REF!</definedName>
    <definedName name="NAMESA">#REF!</definedName>
    <definedName name="NAMESM" localSheetId="1">#REF!</definedName>
    <definedName name="NAMESM" localSheetId="2">#REF!</definedName>
    <definedName name="NAMESM" localSheetId="3">#REF!</definedName>
    <definedName name="NAMESM">#REF!</definedName>
    <definedName name="NAMESQ" localSheetId="1">#REF!</definedName>
    <definedName name="NAMESQ" localSheetId="2">#REF!</definedName>
    <definedName name="NAMESQ" localSheetId="3">#REF!</definedName>
    <definedName name="NAMESQ">#REF!</definedName>
    <definedName name="NFA_assumptions" localSheetId="1">#REF!</definedName>
    <definedName name="NFA_assumptions" localSheetId="2">#REF!</definedName>
    <definedName name="NFA_assumptions" localSheetId="3">#REF!</definedName>
    <definedName name="NFA_assumptions">#REF!</definedName>
    <definedName name="Nomer" localSheetId="1">#REF!</definedName>
    <definedName name="Nomer" localSheetId="2">#REF!</definedName>
    <definedName name="Nomer" localSheetId="3">#REF!</definedName>
    <definedName name="Nomer">#REF!</definedName>
    <definedName name="Non_BRO" localSheetId="1">#REF!</definedName>
    <definedName name="Non_BRO" localSheetId="2">#REF!</definedName>
    <definedName name="Non_BRO" localSheetId="3">#REF!</definedName>
    <definedName name="Non_BRO">#REF!</definedName>
    <definedName name="Notes" localSheetId="1">#REF!</definedName>
    <definedName name="Notes" localSheetId="2">#REF!</definedName>
    <definedName name="Notes" localSheetId="3">#REF!</definedName>
    <definedName name="Notes">#REF!</definedName>
    <definedName name="Number" localSheetId="1">#REF!</definedName>
    <definedName name="Number" localSheetId="2">#REF!</definedName>
    <definedName name="Number" localSheetId="3">#REF!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1">#REF!</definedName>
    <definedName name="p" localSheetId="2">#REF!</definedName>
    <definedName name="p" localSheetId="3">#REF!</definedName>
    <definedName name="p">#REF!</definedName>
    <definedName name="PAYMENT_f" localSheetId="1">#REF!</definedName>
    <definedName name="PAYMENT_f" localSheetId="2">#REF!</definedName>
    <definedName name="PAYMENT_f" localSheetId="3">#REF!</definedName>
    <definedName name="PAYMENT_f">#REF!</definedName>
    <definedName name="PEND" localSheetId="1">#REF!</definedName>
    <definedName name="PEND" localSheetId="2">#REF!</definedName>
    <definedName name="PEND" localSheetId="3">#REF!</definedName>
    <definedName name="PEND">#REF!</definedName>
    <definedName name="PENSION_f" localSheetId="1">#REF!</definedName>
    <definedName name="PENSION_f" localSheetId="2">#REF!</definedName>
    <definedName name="PENSION_f" localSheetId="3">#REF!</definedName>
    <definedName name="PENSION_f">#REF!</definedName>
    <definedName name="PMENU" localSheetId="1">#REF!</definedName>
    <definedName name="PMENU" localSheetId="2">#REF!</definedName>
    <definedName name="PMENU" localSheetId="3">#REF!</definedName>
    <definedName name="PMENU">#REF!</definedName>
    <definedName name="PRINT_AREA_MI">#N/A</definedName>
    <definedName name="PRIV">#REF!</definedName>
    <definedName name="PRIV_F" localSheetId="1">#REF!</definedName>
    <definedName name="PRIV_F" localSheetId="2">#REF!</definedName>
    <definedName name="PRIV_F" localSheetId="3">#REF!</definedName>
    <definedName name="PRIV_F">#REF!</definedName>
    <definedName name="PRIV_P" localSheetId="1">#REF!</definedName>
    <definedName name="PRIV_P" localSheetId="2">#REF!</definedName>
    <definedName name="PRIV_P" localSheetId="3">#REF!</definedName>
    <definedName name="PRIV_P">#REF!</definedName>
    <definedName name="PRIVG" localSheetId="1">#REF!</definedName>
    <definedName name="PRIVG" localSheetId="2">#REF!</definedName>
    <definedName name="PRIVG" localSheetId="3">#REF!</definedName>
    <definedName name="PRIVG">#REF!</definedName>
    <definedName name="PRIVM" localSheetId="1">#REF!</definedName>
    <definedName name="PRIVM" localSheetId="2">#REF!</definedName>
    <definedName name="PRIVM" localSheetId="3">#REF!</definedName>
    <definedName name="PRIVM">#REF!</definedName>
    <definedName name="PRIVMG" localSheetId="1">#REF!</definedName>
    <definedName name="PRIVMG" localSheetId="2">#REF!</definedName>
    <definedName name="PRIVMG" localSheetId="3">#REF!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1">#REF!</definedName>
    <definedName name="REAL" localSheetId="2">#REF!</definedName>
    <definedName name="REAL" localSheetId="3">#REF!</definedName>
    <definedName name="REAL">#REF!</definedName>
    <definedName name="REF_f" localSheetId="1">#REF!</definedName>
    <definedName name="REF_f" localSheetId="2">#REF!</definedName>
    <definedName name="REF_f" localSheetId="3">#REF!</definedName>
    <definedName name="REF_f">#REF!</definedName>
    <definedName name="RevA" localSheetId="1">#REF!</definedName>
    <definedName name="RevA" localSheetId="2">#REF!</definedName>
    <definedName name="RevA" localSheetId="3">#REF!</definedName>
    <definedName name="RevA">#REF!</definedName>
    <definedName name="RevB" localSheetId="1">#REF!</definedName>
    <definedName name="RevB" localSheetId="2">#REF!</definedName>
    <definedName name="RevB" localSheetId="3">#REF!</definedName>
    <definedName name="RevB">#REF!</definedName>
    <definedName name="REZREQ_f" localSheetId="1">#REF!</definedName>
    <definedName name="REZREQ_f" localSheetId="2">#REF!</definedName>
    <definedName name="REZREQ_f" localSheetId="3">#REF!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1">#REF!</definedName>
    <definedName name="RTab1.1" localSheetId="2">#REF!</definedName>
    <definedName name="RTab1.1" localSheetId="3">#REF!</definedName>
    <definedName name="RTab1.1">#REF!</definedName>
    <definedName name="RTab1.1a" localSheetId="1">#REF!</definedName>
    <definedName name="RTab1.1a" localSheetId="2">#REF!</definedName>
    <definedName name="RTab1.1a" localSheetId="3">#REF!</definedName>
    <definedName name="RTab1.1a">#REF!</definedName>
    <definedName name="RTab1.2" localSheetId="1">#REF!</definedName>
    <definedName name="RTab1.2" localSheetId="2">#REF!</definedName>
    <definedName name="RTab1.2" localSheetId="3">#REF!</definedName>
    <definedName name="RTab1.2">#REF!</definedName>
    <definedName name="RTab1.2a" localSheetId="1">#REF!</definedName>
    <definedName name="RTab1.2a" localSheetId="2">#REF!</definedName>
    <definedName name="RTab1.2a" localSheetId="3">#REF!</definedName>
    <definedName name="RTab1.2a">#REF!</definedName>
    <definedName name="RTab1.4" localSheetId="1">#REF!</definedName>
    <definedName name="RTab1.4" localSheetId="2">#REF!</definedName>
    <definedName name="RTab1.4" localSheetId="3">#REF!</definedName>
    <definedName name="RTab1.4">#REF!</definedName>
    <definedName name="RTab2.1" localSheetId="1">#REF!</definedName>
    <definedName name="RTab2.1" localSheetId="2">#REF!</definedName>
    <definedName name="RTab2.1" localSheetId="3">#REF!</definedName>
    <definedName name="RTab2.1">#REF!</definedName>
    <definedName name="RTab2.1a" localSheetId="1">#REF!</definedName>
    <definedName name="RTab2.1a" localSheetId="2">#REF!</definedName>
    <definedName name="RTab2.1a" localSheetId="3">#REF!</definedName>
    <definedName name="RTab2.1a">#REF!</definedName>
    <definedName name="RTab2.2" localSheetId="1">#REF!</definedName>
    <definedName name="RTab2.2" localSheetId="2">#REF!</definedName>
    <definedName name="RTab2.2" localSheetId="3">#REF!</definedName>
    <definedName name="RTab2.2">#REF!</definedName>
    <definedName name="RTab2.3" localSheetId="1">#REF!</definedName>
    <definedName name="RTab2.3" localSheetId="2">#REF!</definedName>
    <definedName name="RTab2.3" localSheetId="3">#REF!</definedName>
    <definedName name="RTab2.3">#REF!</definedName>
    <definedName name="RTab3.3" localSheetId="1">#REF!</definedName>
    <definedName name="RTab3.3" localSheetId="2">#REF!</definedName>
    <definedName name="RTab3.3" localSheetId="3">#REF!</definedName>
    <definedName name="RTab3.3">#REF!</definedName>
    <definedName name="RTab4.1" localSheetId="1">#REF!</definedName>
    <definedName name="RTab4.1" localSheetId="2">#REF!</definedName>
    <definedName name="RTab4.1" localSheetId="3">#REF!</definedName>
    <definedName name="RTab4.1">#REF!</definedName>
    <definedName name="RTab4.1a" localSheetId="1">#REF!</definedName>
    <definedName name="RTab4.1a" localSheetId="2">#REF!</definedName>
    <definedName name="RTab4.1a" localSheetId="3">#REF!</definedName>
    <definedName name="RTab4.1a">#REF!</definedName>
    <definedName name="RTab4.2" localSheetId="1">#REF!</definedName>
    <definedName name="RTab4.2" localSheetId="2">#REF!</definedName>
    <definedName name="RTab4.2" localSheetId="3">#REF!</definedName>
    <definedName name="RTab4.2">#REF!</definedName>
    <definedName name="RTab4.2a" localSheetId="1">#REF!</definedName>
    <definedName name="RTab4.2a" localSheetId="2">#REF!</definedName>
    <definedName name="RTab4.2a" localSheetId="3">#REF!</definedName>
    <definedName name="RTab4.2a">#REF!</definedName>
    <definedName name="RTab4.3" localSheetId="1">#REF!</definedName>
    <definedName name="RTab4.3" localSheetId="2">#REF!</definedName>
    <definedName name="RTab4.3" localSheetId="3">#REF!</definedName>
    <definedName name="RTab4.3">#REF!</definedName>
    <definedName name="RTab4.3a" localSheetId="1">#REF!</definedName>
    <definedName name="RTab4.3a" localSheetId="2">#REF!</definedName>
    <definedName name="RTab4.3a" localSheetId="3">#REF!</definedName>
    <definedName name="RTab4.3a">#REF!</definedName>
    <definedName name="RTab4.4" localSheetId="1">#REF!</definedName>
    <definedName name="RTab4.4" localSheetId="2">#REF!</definedName>
    <definedName name="RTab4.4" localSheetId="3">#REF!</definedName>
    <definedName name="RTab4.4">#REF!</definedName>
    <definedName name="RTab4.4a" localSheetId="1">#REF!</definedName>
    <definedName name="RTab4.4a" localSheetId="2">#REF!</definedName>
    <definedName name="RTab4.4a" localSheetId="3">#REF!</definedName>
    <definedName name="RTab4.4a">#REF!</definedName>
    <definedName name="RTab5.1" localSheetId="1">#REF!</definedName>
    <definedName name="RTab5.1" localSheetId="2">#REF!</definedName>
    <definedName name="RTab5.1" localSheetId="3">#REF!</definedName>
    <definedName name="RTab5.1">#REF!</definedName>
    <definedName name="RTab5.1a" localSheetId="1">#REF!</definedName>
    <definedName name="RTab5.1a" localSheetId="2">#REF!</definedName>
    <definedName name="RTab5.1a" localSheetId="3">#REF!</definedName>
    <definedName name="RTab5.1a">#REF!</definedName>
    <definedName name="RTab5.2" localSheetId="1">#REF!</definedName>
    <definedName name="RTab5.2" localSheetId="2">#REF!</definedName>
    <definedName name="RTab5.2" localSheetId="3">#REF!</definedName>
    <definedName name="RTab5.2">#REF!</definedName>
    <definedName name="RTab6.1" localSheetId="1">#REF!</definedName>
    <definedName name="RTab6.1" localSheetId="2">#REF!</definedName>
    <definedName name="RTab6.1" localSheetId="3">#REF!</definedName>
    <definedName name="RTab6.1">#REF!</definedName>
    <definedName name="RTab6.10B" localSheetId="1">#REF!</definedName>
    <definedName name="RTab6.10B" localSheetId="2">#REF!</definedName>
    <definedName name="RTab6.10B" localSheetId="3">#REF!</definedName>
    <definedName name="RTab6.10B">#REF!</definedName>
    <definedName name="RTab6.10P" localSheetId="1">#REF!</definedName>
    <definedName name="RTab6.10P" localSheetId="2">#REF!</definedName>
    <definedName name="RTab6.10P" localSheetId="3">#REF!</definedName>
    <definedName name="RTab6.10P">#REF!</definedName>
    <definedName name="RTab6.2" localSheetId="1">#REF!</definedName>
    <definedName name="RTab6.2" localSheetId="2">#REF!</definedName>
    <definedName name="RTab6.2" localSheetId="3">#REF!</definedName>
    <definedName name="RTab6.2">#REF!</definedName>
    <definedName name="RTab6.3" localSheetId="1">#REF!</definedName>
    <definedName name="RTab6.3" localSheetId="2">#REF!</definedName>
    <definedName name="RTab6.3" localSheetId="3">#REF!</definedName>
    <definedName name="RTab6.3">#REF!</definedName>
    <definedName name="RTab6.4" localSheetId="1">#REF!</definedName>
    <definedName name="RTab6.4" localSheetId="2">#REF!</definedName>
    <definedName name="RTab6.4" localSheetId="3">#REF!</definedName>
    <definedName name="RTab6.4">#REF!</definedName>
    <definedName name="RTab6.5" localSheetId="1">#REF!</definedName>
    <definedName name="RTab6.5" localSheetId="2">#REF!</definedName>
    <definedName name="RTab6.5" localSheetId="3">#REF!</definedName>
    <definedName name="RTab6.5">#REF!</definedName>
    <definedName name="RTab6.6" localSheetId="1">#REF!</definedName>
    <definedName name="RTab6.6" localSheetId="2">#REF!</definedName>
    <definedName name="RTab6.6" localSheetId="3">#REF!</definedName>
    <definedName name="RTab6.6">#REF!</definedName>
    <definedName name="RTab6.7" localSheetId="1">#REF!</definedName>
    <definedName name="RTab6.7" localSheetId="2">#REF!</definedName>
    <definedName name="RTab6.7" localSheetId="3">#REF!</definedName>
    <definedName name="RTab6.7">#REF!</definedName>
    <definedName name="RTab6.8" localSheetId="1">#REF!</definedName>
    <definedName name="RTab6.8" localSheetId="2">#REF!</definedName>
    <definedName name="RTab6.8" localSheetId="3">#REF!</definedName>
    <definedName name="RTab6.8">#REF!</definedName>
    <definedName name="RTab6.9" localSheetId="1">#REF!</definedName>
    <definedName name="RTab6.9" localSheetId="2">#REF!</definedName>
    <definedName name="RTab6.9" localSheetId="3">#REF!</definedName>
    <definedName name="RTab6.9">#REF!</definedName>
    <definedName name="S_CONS_f" localSheetId="1">#REF!</definedName>
    <definedName name="S_CONS_f" localSheetId="2">#REF!</definedName>
    <definedName name="S_CONS_f" localSheetId="3">#REF!</definedName>
    <definedName name="S_CONS_f">#REF!</definedName>
    <definedName name="S_CURR_f" localSheetId="1">#REF!</definedName>
    <definedName name="S_CURR_f" localSheetId="2">#REF!</definedName>
    <definedName name="S_CURR_f" localSheetId="3">#REF!</definedName>
    <definedName name="S_CURR_f">#REF!</definedName>
    <definedName name="S_MONEY_f" localSheetId="1">#REF!</definedName>
    <definedName name="S_MONEY_f" localSheetId="2">#REF!</definedName>
    <definedName name="S_MONEY_f" localSheetId="3">#REF!</definedName>
    <definedName name="S_MONEY_f">#REF!</definedName>
    <definedName name="S_SAVE_f" localSheetId="1">#REF!</definedName>
    <definedName name="S_SAVE_f" localSheetId="2">#REF!</definedName>
    <definedName name="S_SAVE_f" localSheetId="3">#REF!</definedName>
    <definedName name="S_SAVE_f">#REF!</definedName>
    <definedName name="sencount" hidden="1">2</definedName>
    <definedName name="SERVICES_f" localSheetId="1">#REF!</definedName>
    <definedName name="SERVICES_f" localSheetId="2">#REF!</definedName>
    <definedName name="SERVICES_f" localSheetId="3">#REF!</definedName>
    <definedName name="SERVICES_f">#REF!</definedName>
    <definedName name="SOC" localSheetId="1">#REF!</definedName>
    <definedName name="SOC" localSheetId="2">#REF!</definedName>
    <definedName name="SOC" localSheetId="3">#REF!</definedName>
    <definedName name="SOC">#REF!</definedName>
    <definedName name="SOCC" localSheetId="1">#REF!</definedName>
    <definedName name="SOCC" localSheetId="2">#REF!</definedName>
    <definedName name="SOCC" localSheetId="3">#REF!</definedName>
    <definedName name="SOCC">#REF!</definedName>
    <definedName name="SOCCP" localSheetId="1">#REF!</definedName>
    <definedName name="SOCCP" localSheetId="2">#REF!</definedName>
    <definedName name="SOCCP" localSheetId="3">#REF!</definedName>
    <definedName name="SOCCP">#REF!</definedName>
    <definedName name="SOCIAL_f" localSheetId="1">#REF!</definedName>
    <definedName name="SOCIAL_f" localSheetId="2">#REF!</definedName>
    <definedName name="SOCIAL_f" localSheetId="3">#REF!</definedName>
    <definedName name="SOCIAL_f">#REF!</definedName>
    <definedName name="SOCM" localSheetId="1">#REF!</definedName>
    <definedName name="SOCM" localSheetId="2">#REF!</definedName>
    <definedName name="SOCM" localSheetId="3">#REF!</definedName>
    <definedName name="SOCM">#REF!</definedName>
    <definedName name="SOCRCY" localSheetId="1">#REF!</definedName>
    <definedName name="SOCRCY" localSheetId="2">#REF!</definedName>
    <definedName name="SOCRCY" localSheetId="3">#REF!</definedName>
    <definedName name="SOCRCY">#REF!</definedName>
    <definedName name="SOCRM" localSheetId="1">#REF!</definedName>
    <definedName name="SOCRM" localSheetId="2">#REF!</definedName>
    <definedName name="SOCRM" localSheetId="3">#REF!</definedName>
    <definedName name="SOCRM">#REF!</definedName>
    <definedName name="SPD_f" localSheetId="1">#REF!</definedName>
    <definedName name="SPD_f" localSheetId="2">#REF!</definedName>
    <definedName name="SPD_f" localSheetId="3">#REF!</definedName>
    <definedName name="SPD_f">#REF!</definedName>
    <definedName name="SUMMARY1" localSheetId="1">#REF!</definedName>
    <definedName name="SUMMARY1" localSheetId="2">#REF!</definedName>
    <definedName name="SUMMARY1" localSheetId="3">#REF!</definedName>
    <definedName name="SUMMARY1">#REF!</definedName>
    <definedName name="SUMMARY2" localSheetId="1">#REF!</definedName>
    <definedName name="SUMMARY2" localSheetId="2">#REF!</definedName>
    <definedName name="SUMMARY2" localSheetId="3">#REF!</definedName>
    <definedName name="SUMMARY2">#REF!</definedName>
    <definedName name="t05n" hidden="1">{#N/A,#N/A,FALSE,"т04"}</definedName>
    <definedName name="t05nn" hidden="1">{#N/A,#N/A,FALSE,"т04"}</definedName>
    <definedName name="T5.17">#REF!</definedName>
    <definedName name="Tab1.1" localSheetId="1">#REF!</definedName>
    <definedName name="Tab1.1" localSheetId="2">#REF!</definedName>
    <definedName name="Tab1.1" localSheetId="3">#REF!</definedName>
    <definedName name="Tab1.1">#REF!</definedName>
    <definedName name="Tab1.1a" localSheetId="1">#REF!</definedName>
    <definedName name="Tab1.1a" localSheetId="2">#REF!</definedName>
    <definedName name="Tab1.1a" localSheetId="3">#REF!</definedName>
    <definedName name="Tab1.1a">#REF!</definedName>
    <definedName name="Tab6.5" localSheetId="1">#REF!</definedName>
    <definedName name="Tab6.5" localSheetId="2">#REF!</definedName>
    <definedName name="Tab6.5" localSheetId="3">#REF!</definedName>
    <definedName name="Tab6.5">#REF!</definedName>
    <definedName name="Taballgastables" localSheetId="1">#REF!</definedName>
    <definedName name="Taballgastables" localSheetId="2">#REF!</definedName>
    <definedName name="Taballgastables" localSheetId="3">#REF!</definedName>
    <definedName name="Taballgastables">#REF!</definedName>
    <definedName name="TabAmort2004" localSheetId="1">#REF!</definedName>
    <definedName name="TabAmort2004" localSheetId="2">#REF!</definedName>
    <definedName name="TabAmort2004" localSheetId="3">#REF!</definedName>
    <definedName name="TabAmort2004">#REF!</definedName>
    <definedName name="TabAssumptionsImports" localSheetId="1">#REF!</definedName>
    <definedName name="TabAssumptionsImports" localSheetId="2">#REF!</definedName>
    <definedName name="TabAssumptionsImports" localSheetId="3">#REF!</definedName>
    <definedName name="TabAssumptionsImports">#REF!</definedName>
    <definedName name="TabCapAccount" localSheetId="1">#REF!</definedName>
    <definedName name="TabCapAccount" localSheetId="2">#REF!</definedName>
    <definedName name="TabCapAccount" localSheetId="3">#REF!</definedName>
    <definedName name="TabCapAccount">#REF!</definedName>
    <definedName name="Tabdebt_historic" localSheetId="1">#REF!</definedName>
    <definedName name="Tabdebt_historic" localSheetId="2">#REF!</definedName>
    <definedName name="Tabdebt_historic" localSheetId="3">#REF!</definedName>
    <definedName name="Tabdebt_historic">#REF!</definedName>
    <definedName name="Tabdebtflow" localSheetId="1">#REF!</definedName>
    <definedName name="Tabdebtflow" localSheetId="2">#REF!</definedName>
    <definedName name="Tabdebtflow" localSheetId="3">#REF!</definedName>
    <definedName name="Tabdebtflow">#REF!</definedName>
    <definedName name="TabExports" localSheetId="1">#REF!</definedName>
    <definedName name="TabExports" localSheetId="2">#REF!</definedName>
    <definedName name="TabExports" localSheetId="3">#REF!</definedName>
    <definedName name="TabExports">#REF!</definedName>
    <definedName name="TabFcredit2007" localSheetId="1">#REF!</definedName>
    <definedName name="TabFcredit2007" localSheetId="2">#REF!</definedName>
    <definedName name="TabFcredit2007" localSheetId="3">#REF!</definedName>
    <definedName name="TabFcredit2007">#REF!</definedName>
    <definedName name="TabFcredit2010" localSheetId="1">#REF!</definedName>
    <definedName name="TabFcredit2010" localSheetId="2">#REF!</definedName>
    <definedName name="TabFcredit2010" localSheetId="3">#REF!</definedName>
    <definedName name="TabFcredit2010">#REF!</definedName>
    <definedName name="TabGas_arrears_to_Russia" localSheetId="1">#REF!</definedName>
    <definedName name="TabGas_arrears_to_Russia" localSheetId="2">#REF!</definedName>
    <definedName name="TabGas_arrears_to_Russia" localSheetId="3">#REF!</definedName>
    <definedName name="TabGas_arrears_to_Russia">#REF!</definedName>
    <definedName name="TabImportdetail" localSheetId="1">#REF!</definedName>
    <definedName name="TabImportdetail" localSheetId="2">#REF!</definedName>
    <definedName name="TabImportdetail" localSheetId="3">#REF!</definedName>
    <definedName name="TabImportdetail">#REF!</definedName>
    <definedName name="TabImports" localSheetId="1">#REF!</definedName>
    <definedName name="TabImports" localSheetId="2">#REF!</definedName>
    <definedName name="TabImports" localSheetId="3">#REF!</definedName>
    <definedName name="TabImports">#REF!</definedName>
    <definedName name="Table" localSheetId="1">#REF!</definedName>
    <definedName name="Table" localSheetId="2">#REF!</definedName>
    <definedName name="Table" localSheetId="3">#REF!</definedName>
    <definedName name="Table">#REF!</definedName>
    <definedName name="Table_2____Moldova___General_Government_Budget_1995_98__Mdl_millions__1" localSheetId="1">#REF!</definedName>
    <definedName name="Table_2____Moldova___General_Government_Budget_1995_98__Mdl_millions__1" localSheetId="2">#REF!</definedName>
    <definedName name="Table_2____Moldova___General_Government_Budget_1995_98__Mdl_millions__1" localSheetId="3">#REF!</definedName>
    <definedName name="Table_2____Moldova___General_Government_Budget_1995_98__Mdl_millions__1">#REF!</definedName>
    <definedName name="Table_3._Moldova__Balance_of_Payments__1994_98" localSheetId="1">#REF!</definedName>
    <definedName name="Table_3._Moldova__Balance_of_Payments__1994_98" localSheetId="2">#REF!</definedName>
    <definedName name="Table_3._Moldova__Balance_of_Payments__1994_98" localSheetId="3">#REF!</definedName>
    <definedName name="Table_3._Moldova__Balance_of_Payments__1994_98">#REF!</definedName>
    <definedName name="Table_4.__Moldova____Monetary_Survey_and_Projections__1994_98_1" localSheetId="1">#REF!</definedName>
    <definedName name="Table_4.__Moldova____Monetary_Survey_and_Projections__1994_98_1" localSheetId="2">#REF!</definedName>
    <definedName name="Table_4.__Moldova____Monetary_Survey_and_Projections__1994_98_1" localSheetId="3">#REF!</definedName>
    <definedName name="Table_4.__Moldova____Monetary_Survey_and_Projections__1994_98_1">#REF!</definedName>
    <definedName name="Table_6.__Moldova__Balance_of_Payments__1994_98" localSheetId="1">#REF!</definedName>
    <definedName name="Table_6.__Moldova__Balance_of_Payments__1994_98" localSheetId="2">#REF!</definedName>
    <definedName name="Table_6.__Moldova__Balance_of_Payments__1994_98" localSheetId="3">#REF!</definedName>
    <definedName name="Table_6.__Moldova__Balance_of_Payments__1994_98">#REF!</definedName>
    <definedName name="Table_debt">#REF!</definedName>
    <definedName name="Table129" localSheetId="1">#REF!</definedName>
    <definedName name="Table129" localSheetId="2">#REF!</definedName>
    <definedName name="Table129" localSheetId="3">#REF!</definedName>
    <definedName name="Table129">#REF!</definedName>
    <definedName name="table130" localSheetId="1">#REF!</definedName>
    <definedName name="table130" localSheetId="2">#REF!</definedName>
    <definedName name="table130" localSheetId="3">#REF!</definedName>
    <definedName name="table130">#REF!</definedName>
    <definedName name="Table135" localSheetId="1">#REF!,#REF!</definedName>
    <definedName name="Table135" localSheetId="2">#REF!,#REF!</definedName>
    <definedName name="Table135" localSheetId="3">#REF!,#REF!</definedName>
    <definedName name="Table135">#REF!,#REF!</definedName>
    <definedName name="Table16_2000" localSheetId="1">#REF!</definedName>
    <definedName name="Table16_2000" localSheetId="2">#REF!</definedName>
    <definedName name="Table16_2000" localSheetId="3">#REF!</definedName>
    <definedName name="Table16_2000">#REF!</definedName>
    <definedName name="Table17" localSheetId="1">#REF!</definedName>
    <definedName name="Table17" localSheetId="2">#REF!</definedName>
    <definedName name="Table17" localSheetId="3">#REF!</definedName>
    <definedName name="Table17">#REF!</definedName>
    <definedName name="Table19" localSheetId="1">#REF!</definedName>
    <definedName name="Table19" localSheetId="2">#REF!</definedName>
    <definedName name="Table19" localSheetId="3">#REF!</definedName>
    <definedName name="Table19">#REF!</definedName>
    <definedName name="Table20" localSheetId="1">#REF!</definedName>
    <definedName name="Table20" localSheetId="2">#REF!</definedName>
    <definedName name="Table20" localSheetId="3">#REF!</definedName>
    <definedName name="Table20">#REF!</definedName>
    <definedName name="Table21" localSheetId="1">#REF!,#REF!</definedName>
    <definedName name="Table21" localSheetId="2">#REF!,#REF!</definedName>
    <definedName name="Table21" localSheetId="3">#REF!,#REF!</definedName>
    <definedName name="Table21">#REF!,#REF!</definedName>
    <definedName name="Table22" localSheetId="1">#REF!</definedName>
    <definedName name="Table22" localSheetId="2">#REF!</definedName>
    <definedName name="Table22" localSheetId="3">#REF!</definedName>
    <definedName name="Table22">#REF!</definedName>
    <definedName name="Table23" localSheetId="1">#REF!</definedName>
    <definedName name="Table23" localSheetId="2">#REF!</definedName>
    <definedName name="Table23" localSheetId="3">#REF!</definedName>
    <definedName name="Table23">#REF!</definedName>
    <definedName name="Table24" localSheetId="1">#REF!</definedName>
    <definedName name="Table24" localSheetId="2">#REF!</definedName>
    <definedName name="Table24" localSheetId="3">#REF!</definedName>
    <definedName name="Table24">#REF!</definedName>
    <definedName name="Table25" localSheetId="1">#REF!</definedName>
    <definedName name="Table25" localSheetId="2">#REF!</definedName>
    <definedName name="Table25" localSheetId="3">#REF!</definedName>
    <definedName name="Table25">#REF!</definedName>
    <definedName name="Table26" localSheetId="1">#REF!</definedName>
    <definedName name="Table26" localSheetId="2">#REF!</definedName>
    <definedName name="Table26" localSheetId="3">#REF!</definedName>
    <definedName name="Table26">#REF!</definedName>
    <definedName name="Table27" localSheetId="1">#REF!</definedName>
    <definedName name="Table27" localSheetId="2">#REF!</definedName>
    <definedName name="Table27" localSheetId="3">#REF!</definedName>
    <definedName name="Table27">#REF!</definedName>
    <definedName name="Table28" localSheetId="1">#REF!</definedName>
    <definedName name="Table28" localSheetId="2">#REF!</definedName>
    <definedName name="Table28" localSheetId="3">#REF!</definedName>
    <definedName name="Table28">#REF!</definedName>
    <definedName name="Table29" localSheetId="1">#REF!</definedName>
    <definedName name="Table29" localSheetId="2">#REF!</definedName>
    <definedName name="Table29" localSheetId="3">#REF!</definedName>
    <definedName name="Table29">#REF!</definedName>
    <definedName name="Table30" localSheetId="1">#REF!</definedName>
    <definedName name="Table30" localSheetId="2">#REF!</definedName>
    <definedName name="Table30" localSheetId="3">#REF!</definedName>
    <definedName name="Table30">#REF!</definedName>
    <definedName name="Table31" localSheetId="1">#REF!</definedName>
    <definedName name="Table31" localSheetId="2">#REF!</definedName>
    <definedName name="Table31" localSheetId="3">#REF!</definedName>
    <definedName name="Table31">#REF!</definedName>
    <definedName name="Table32" localSheetId="1">#REF!</definedName>
    <definedName name="Table32" localSheetId="2">#REF!</definedName>
    <definedName name="Table32" localSheetId="3">#REF!</definedName>
    <definedName name="Table32">#REF!</definedName>
    <definedName name="Table33" localSheetId="1">#REF!</definedName>
    <definedName name="Table33" localSheetId="2">#REF!</definedName>
    <definedName name="Table33" localSheetId="3">#REF!</definedName>
    <definedName name="Table33">#REF!</definedName>
    <definedName name="Table330" localSheetId="1">#REF!</definedName>
    <definedName name="Table330" localSheetId="2">#REF!</definedName>
    <definedName name="Table330" localSheetId="3">#REF!</definedName>
    <definedName name="Table330">#REF!</definedName>
    <definedName name="Table336" localSheetId="1">#REF!</definedName>
    <definedName name="Table336" localSheetId="2">#REF!</definedName>
    <definedName name="Table336" localSheetId="3">#REF!</definedName>
    <definedName name="Table336">#REF!</definedName>
    <definedName name="Table34" localSheetId="1">#REF!</definedName>
    <definedName name="Table34" localSheetId="2">#REF!</definedName>
    <definedName name="Table34" localSheetId="3">#REF!</definedName>
    <definedName name="Table34">#REF!</definedName>
    <definedName name="Table35" localSheetId="1">#REF!</definedName>
    <definedName name="Table35" localSheetId="2">#REF!</definedName>
    <definedName name="Table35" localSheetId="3">#REF!</definedName>
    <definedName name="Table35">#REF!</definedName>
    <definedName name="Table36" localSheetId="1">#REF!</definedName>
    <definedName name="Table36" localSheetId="2">#REF!</definedName>
    <definedName name="Table36" localSheetId="3">#REF!</definedName>
    <definedName name="Table36">#REF!</definedName>
    <definedName name="Table37" localSheetId="1">#REF!</definedName>
    <definedName name="Table37" localSheetId="2">#REF!</definedName>
    <definedName name="Table37" localSheetId="3">#REF!</definedName>
    <definedName name="Table37">#REF!</definedName>
    <definedName name="Table38" localSheetId="1">#REF!</definedName>
    <definedName name="Table38" localSheetId="2">#REF!</definedName>
    <definedName name="Table38" localSheetId="3">#REF!</definedName>
    <definedName name="Table38">#REF!</definedName>
    <definedName name="Table39" localSheetId="1">#REF!</definedName>
    <definedName name="Table39" localSheetId="2">#REF!</definedName>
    <definedName name="Table39" localSheetId="3">#REF!</definedName>
    <definedName name="Table39">#REF!</definedName>
    <definedName name="Table40" localSheetId="1">#REF!</definedName>
    <definedName name="Table40" localSheetId="2">#REF!</definedName>
    <definedName name="Table40" localSheetId="3">#REF!</definedName>
    <definedName name="Table40">#REF!</definedName>
    <definedName name="Table41" localSheetId="1">#REF!</definedName>
    <definedName name="Table41" localSheetId="2">#REF!</definedName>
    <definedName name="Table41" localSheetId="3">#REF!</definedName>
    <definedName name="Table41">#REF!</definedName>
    <definedName name="Table42" localSheetId="1">#REF!</definedName>
    <definedName name="Table42" localSheetId="2">#REF!</definedName>
    <definedName name="Table42" localSheetId="3">#REF!</definedName>
    <definedName name="Table42">#REF!</definedName>
    <definedName name="Table43" localSheetId="1">#REF!</definedName>
    <definedName name="Table43" localSheetId="2">#REF!</definedName>
    <definedName name="Table43" localSheetId="3">#REF!</definedName>
    <definedName name="Table43">#REF!</definedName>
    <definedName name="Table44" localSheetId="1">#REF!</definedName>
    <definedName name="Table44" localSheetId="2">#REF!</definedName>
    <definedName name="Table44" localSheetId="3">#REF!</definedName>
    <definedName name="Table44">#REF!</definedName>
    <definedName name="TabMTBOP2006" localSheetId="1">#REF!</definedName>
    <definedName name="TabMTBOP2006" localSheetId="2">#REF!</definedName>
    <definedName name="TabMTBOP2006" localSheetId="3">#REF!</definedName>
    <definedName name="TabMTBOP2006">#REF!</definedName>
    <definedName name="TabMTbop2010" localSheetId="1">#REF!</definedName>
    <definedName name="TabMTbop2010" localSheetId="2">#REF!</definedName>
    <definedName name="TabMTbop2010" localSheetId="3">#REF!</definedName>
    <definedName name="TabMTbop2010">#REF!</definedName>
    <definedName name="TabMTdebt" localSheetId="1">#REF!</definedName>
    <definedName name="TabMTdebt" localSheetId="2">#REF!</definedName>
    <definedName name="TabMTdebt" localSheetId="3">#REF!</definedName>
    <definedName name="TabMTdebt">#REF!</definedName>
    <definedName name="TabNonfactorServices_and_Income" localSheetId="1">#REF!</definedName>
    <definedName name="TabNonfactorServices_and_Income" localSheetId="2">#REF!</definedName>
    <definedName name="TabNonfactorServices_and_Income" localSheetId="3">#REF!</definedName>
    <definedName name="TabNonfactorServices_and_Income">#REF!</definedName>
    <definedName name="TabOutMon" localSheetId="1">#REF!</definedName>
    <definedName name="TabOutMon" localSheetId="2">#REF!</definedName>
    <definedName name="TabOutMon" localSheetId="3">#REF!</definedName>
    <definedName name="TabOutMon">#REF!</definedName>
    <definedName name="TabsimplifiedBOP" localSheetId="1">#REF!</definedName>
    <definedName name="TabsimplifiedBOP" localSheetId="2">#REF!</definedName>
    <definedName name="TabsimplifiedBOP" localSheetId="3">#REF!</definedName>
    <definedName name="TabsimplifiedBOP">#REF!</definedName>
    <definedName name="TAX_f" localSheetId="1">#REF!</definedName>
    <definedName name="TAX_f" localSheetId="2">#REF!</definedName>
    <definedName name="TAX_f" localSheetId="3">#REF!</definedName>
    <definedName name="TAX_f">#REF!</definedName>
    <definedName name="TaxArrears" localSheetId="1">#REF!</definedName>
    <definedName name="TaxArrears" localSheetId="2">#REF!</definedName>
    <definedName name="TaxArrears" localSheetId="3">#REF!</definedName>
    <definedName name="TaxArrears">#REF!</definedName>
    <definedName name="TB" localSheetId="1">#REF!</definedName>
    <definedName name="TB" localSheetId="2">#REF!</definedName>
    <definedName name="TB" localSheetId="3">#REF!</definedName>
    <definedName name="TB">#REF!</definedName>
    <definedName name="TB_f" localSheetId="1">#REF!</definedName>
    <definedName name="TB_f" localSheetId="2">#REF!</definedName>
    <definedName name="TB_f" localSheetId="3">#REF!</definedName>
    <definedName name="TB_f">#REF!</definedName>
    <definedName name="Tbl_GFN">#REF!</definedName>
    <definedName name="TD_f" localSheetId="1">#REF!</definedName>
    <definedName name="TD_f" localSheetId="2">#REF!</definedName>
    <definedName name="TD_f" localSheetId="3">#REF!</definedName>
    <definedName name="TD_f">#REF!</definedName>
    <definedName name="TDNF" localSheetId="1">#REF!</definedName>
    <definedName name="TDNF" localSheetId="2">#REF!</definedName>
    <definedName name="TDNF" localSheetId="3">#REF!</definedName>
    <definedName name="TDNF">#REF!</definedName>
    <definedName name="TDNFM" localSheetId="1">#REF!</definedName>
    <definedName name="TDNFM" localSheetId="2">#REF!</definedName>
    <definedName name="TDNFM" localSheetId="3">#REF!</definedName>
    <definedName name="TDNFM">#REF!</definedName>
    <definedName name="TDNFRM" localSheetId="1">#REF!</definedName>
    <definedName name="TDNFRM" localSheetId="2">#REF!</definedName>
    <definedName name="TDNFRM" localSheetId="3">#REF!</definedName>
    <definedName name="TDNFRM">#REF!</definedName>
    <definedName name="TDNFRY" localSheetId="1">#REF!</definedName>
    <definedName name="TDNFRY" localSheetId="2">#REF!</definedName>
    <definedName name="TDNFRY" localSheetId="3">#REF!</definedName>
    <definedName name="TDNFRY">#REF!</definedName>
    <definedName name="TDNFY" localSheetId="1">#REF!</definedName>
    <definedName name="TDNFY" localSheetId="2">#REF!</definedName>
    <definedName name="TDNFY" localSheetId="3">#REF!</definedName>
    <definedName name="TDNFY">#REF!</definedName>
    <definedName name="TDNFYN" localSheetId="1">#REF!</definedName>
    <definedName name="TDNFYN" localSheetId="2">#REF!</definedName>
    <definedName name="TDNFYN" localSheetId="3">#REF!</definedName>
    <definedName name="TDNFYN">#REF!</definedName>
    <definedName name="TDNFYND" localSheetId="1">#REF!</definedName>
    <definedName name="TDNFYND" localSheetId="2">#REF!</definedName>
    <definedName name="TDNFYND" localSheetId="3">#REF!</definedName>
    <definedName name="TDNFYND">#REF!</definedName>
    <definedName name="teset" hidden="1">{#N/A,#N/A,FALSE,"SimInp1";#N/A,#N/A,FALSE,"SimInp2";#N/A,#N/A,FALSE,"SimOut1";#N/A,#N/A,FALSE,"SimOut2";#N/A,#N/A,FALSE,"SimOut3";#N/A,#N/A,FALSE,"SimOut4";#N/A,#N/A,FALSE,"SimOut5"}</definedName>
    <definedName name="Trade_balance" localSheetId="1">#REF!</definedName>
    <definedName name="Trade_balance" localSheetId="2">#REF!</definedName>
    <definedName name="Trade_balance" localSheetId="3">#REF!</definedName>
    <definedName name="Trade_balance">#REF!</definedName>
    <definedName name="trade_figure" localSheetId="1">#REF!</definedName>
    <definedName name="trade_figure" localSheetId="2">#REF!</definedName>
    <definedName name="trade_figure" localSheetId="3">#REF!</definedName>
    <definedName name="trade_figure">#REF!</definedName>
    <definedName name="tre">#REF!</definedName>
    <definedName name="TURN" localSheetId="1">#REF!</definedName>
    <definedName name="TURN" localSheetId="2">#REF!</definedName>
    <definedName name="TURN" localSheetId="3">#REF!</definedName>
    <definedName name="TURN">#REF!</definedName>
    <definedName name="TURN_F" localSheetId="1">#REF!</definedName>
    <definedName name="TURN_F" localSheetId="2">#REF!</definedName>
    <definedName name="TURN_F" localSheetId="3">#REF!</definedName>
    <definedName name="TURN_F">#REF!</definedName>
    <definedName name="TURNM" localSheetId="1">#REF!</definedName>
    <definedName name="TURNM" localSheetId="2">#REF!</definedName>
    <definedName name="TURNM" localSheetId="3">#REF!</definedName>
    <definedName name="TURNM">#REF!</definedName>
    <definedName name="TURNMY" localSheetId="1">#REF!</definedName>
    <definedName name="TURNMY" localSheetId="2">#REF!</definedName>
    <definedName name="TURNMY" localSheetId="3">#REF!</definedName>
    <definedName name="TURNMY">#REF!</definedName>
    <definedName name="TURNR" localSheetId="1">#REF!</definedName>
    <definedName name="TURNR" localSheetId="2">#REF!</definedName>
    <definedName name="TURNR" localSheetId="3">#REF!</definedName>
    <definedName name="TURNR">#REF!</definedName>
    <definedName name="TURNR_F" localSheetId="1">#REF!</definedName>
    <definedName name="TURNR_F" localSheetId="2">#REF!</definedName>
    <definedName name="TURNR_F" localSheetId="3">#REF!</definedName>
    <definedName name="TURNR_F">#REF!</definedName>
    <definedName name="TURNRM" localSheetId="1">#REF!</definedName>
    <definedName name="TURNRM" localSheetId="2">#REF!</definedName>
    <definedName name="TURNRM" localSheetId="3">#REF!</definedName>
    <definedName name="TURNRM">#REF!</definedName>
    <definedName name="TURNY" localSheetId="1">#REF!</definedName>
    <definedName name="TURNY" localSheetId="2">#REF!</definedName>
    <definedName name="TURNY" localSheetId="3">#REF!</definedName>
    <definedName name="TURNY">#REF!</definedName>
    <definedName name="UNEMP">#REF!</definedName>
    <definedName name="UNEMP_F" localSheetId="1">#REF!</definedName>
    <definedName name="UNEMP_F" localSheetId="2">#REF!</definedName>
    <definedName name="UNEMP_F" localSheetId="3">#REF!</definedName>
    <definedName name="UNEMP_F">#REF!</definedName>
    <definedName name="UNEMP_P" localSheetId="1">#REF!</definedName>
    <definedName name="UNEMP_P" localSheetId="2">#REF!</definedName>
    <definedName name="UNEMP_P" localSheetId="3">#REF!</definedName>
    <definedName name="UNEMP_P">#REF!</definedName>
    <definedName name="USAA" localSheetId="1">#REF!</definedName>
    <definedName name="USAA" localSheetId="2">#REF!</definedName>
    <definedName name="USAA" localSheetId="3">#REF!</definedName>
    <definedName name="USAA">#REF!</definedName>
    <definedName name="USAAM" localSheetId="1">#REF!</definedName>
    <definedName name="USAAM" localSheetId="2">#REF!</definedName>
    <definedName name="USAAM" localSheetId="3">#REF!</definedName>
    <definedName name="USAAM">#REF!</definedName>
    <definedName name="USAAY" localSheetId="1">#REF!</definedName>
    <definedName name="USAAY" localSheetId="2">#REF!</definedName>
    <definedName name="USAAY" localSheetId="3">#REF!</definedName>
    <definedName name="USAAY">#REF!</definedName>
    <definedName name="USAE" localSheetId="1">#REF!</definedName>
    <definedName name="USAE" localSheetId="2">#REF!</definedName>
    <definedName name="USAE" localSheetId="3">#REF!</definedName>
    <definedName name="USAE">#REF!</definedName>
    <definedName name="USAEM" localSheetId="1">#REF!</definedName>
    <definedName name="USAEM" localSheetId="2">#REF!</definedName>
    <definedName name="USAEM" localSheetId="3">#REF!</definedName>
    <definedName name="USAEM">#REF!</definedName>
    <definedName name="USAEY" localSheetId="1">#REF!</definedName>
    <definedName name="USAEY" localSheetId="2">#REF!</definedName>
    <definedName name="USAEY" localSheetId="3">#REF!</definedName>
    <definedName name="USAEY">#REF!</definedName>
    <definedName name="USAYA" localSheetId="1">#REF!</definedName>
    <definedName name="USAYA" localSheetId="2">#REF!</definedName>
    <definedName name="USAYA" localSheetId="3">#REF!</definedName>
    <definedName name="USAYA">#REF!</definedName>
    <definedName name="V">#REF!</definedName>
    <definedName name="Vaga" hidden="1">{#N/A,#N/A,FALSE,"т02бд"}</definedName>
    <definedName name="VM0" localSheetId="1">#REF!</definedName>
    <definedName name="VM0" localSheetId="2">#REF!</definedName>
    <definedName name="VM0" localSheetId="3">#REF!</definedName>
    <definedName name="VM0">#REF!</definedName>
    <definedName name="VM0M" localSheetId="1">#REF!</definedName>
    <definedName name="VM0M" localSheetId="2">#REF!</definedName>
    <definedName name="VM0M" localSheetId="3">#REF!</definedName>
    <definedName name="VM0M">#REF!</definedName>
    <definedName name="VM0MC" localSheetId="1">#REF!</definedName>
    <definedName name="VM0MC" localSheetId="2">#REF!</definedName>
    <definedName name="VM0MC" localSheetId="3">#REF!</definedName>
    <definedName name="VM0MC">#REF!</definedName>
    <definedName name="VM3M" localSheetId="1">#REF!</definedName>
    <definedName name="VM3M" localSheetId="2">#REF!</definedName>
    <definedName name="VM3M" localSheetId="3">#REF!</definedName>
    <definedName name="VM3M">#REF!</definedName>
    <definedName name="VM3MC" localSheetId="1">#REF!</definedName>
    <definedName name="VM3MC" localSheetId="2">#REF!</definedName>
    <definedName name="VM3MC" localSheetId="3">#REF!</definedName>
    <definedName name="VM3MC">#REF!</definedName>
    <definedName name="VM3P" localSheetId="1">#REF!</definedName>
    <definedName name="VM3P" localSheetId="2">#REF!</definedName>
    <definedName name="VM3P" localSheetId="3">#REF!</definedName>
    <definedName name="VM3P">#REF!</definedName>
    <definedName name="vvvv" hidden="1">{#N/A,#N/A,FALSE,"т02бд"}</definedName>
    <definedName name="W">#REF!</definedName>
    <definedName name="W_F" localSheetId="1">#REF!</definedName>
    <definedName name="W_F" localSheetId="2">#REF!</definedName>
    <definedName name="W_F" localSheetId="3">#REF!</definedName>
    <definedName name="W_F">#REF!</definedName>
    <definedName name="W_P" localSheetId="1">#REF!</definedName>
    <definedName name="W_P" localSheetId="2">#REF!</definedName>
    <definedName name="W_P" localSheetId="3">#REF!</definedName>
    <definedName name="W_P">#REF!</definedName>
    <definedName name="WAG" localSheetId="1">#REF!</definedName>
    <definedName name="WAG" localSheetId="2">#REF!</definedName>
    <definedName name="WAG" localSheetId="3">#REF!</definedName>
    <definedName name="WAG">#REF!</definedName>
    <definedName name="WAGC" localSheetId="1">#REF!</definedName>
    <definedName name="WAGC" localSheetId="2">#REF!</definedName>
    <definedName name="WAGC" localSheetId="3">#REF!</definedName>
    <definedName name="WAGC">#REF!</definedName>
    <definedName name="WAGCP" localSheetId="1">#REF!</definedName>
    <definedName name="WAGCP" localSheetId="2">#REF!</definedName>
    <definedName name="WAGCP" localSheetId="3">#REF!</definedName>
    <definedName name="WAGCP">#REF!</definedName>
    <definedName name="Wage">#REF!</definedName>
    <definedName name="WAGE_f" localSheetId="1">#REF!</definedName>
    <definedName name="WAGE_f" localSheetId="2">#REF!</definedName>
    <definedName name="WAGE_f" localSheetId="3">#REF!</definedName>
    <definedName name="WAGE_f">#REF!</definedName>
    <definedName name="WAGE_P" localSheetId="1">#REF!</definedName>
    <definedName name="WAGE_P" localSheetId="2">#REF!</definedName>
    <definedName name="WAGE_P" localSheetId="3">#REF!</definedName>
    <definedName name="WAGE_P">#REF!</definedName>
    <definedName name="WAGEM" localSheetId="1">#REF!</definedName>
    <definedName name="WAGEM" localSheetId="2">#REF!</definedName>
    <definedName name="WAGEM" localSheetId="3">#REF!</definedName>
    <definedName name="WAGEM">#REF!</definedName>
    <definedName name="WAGER">#REF!</definedName>
    <definedName name="WAGER_f" localSheetId="1">#REF!</definedName>
    <definedName name="WAGER_f" localSheetId="2">#REF!</definedName>
    <definedName name="WAGER_f" localSheetId="3">#REF!</definedName>
    <definedName name="WAGER_f">#REF!</definedName>
    <definedName name="WAGERM" localSheetId="1">#REF!</definedName>
    <definedName name="WAGERM" localSheetId="2">#REF!</definedName>
    <definedName name="WAGERM" localSheetId="3">#REF!</definedName>
    <definedName name="WAGERM">#REF!</definedName>
    <definedName name="WAGERY" localSheetId="1">#REF!</definedName>
    <definedName name="WAGERY" localSheetId="2">#REF!</definedName>
    <definedName name="WAGERY" localSheetId="3">#REF!</definedName>
    <definedName name="WAGERY">#REF!</definedName>
    <definedName name="WAGES">#REF!</definedName>
    <definedName name="WAGES_F" localSheetId="1">#REF!</definedName>
    <definedName name="WAGES_F" localSheetId="2">#REF!</definedName>
    <definedName name="WAGES_F" localSheetId="3">#REF!</definedName>
    <definedName name="WAGES_F">#REF!</definedName>
    <definedName name="WAGES_P" localSheetId="1">#REF!</definedName>
    <definedName name="WAGES_P" localSheetId="2">#REF!</definedName>
    <definedName name="WAGES_P" localSheetId="3">#REF!</definedName>
    <definedName name="WAGES_P">#REF!</definedName>
    <definedName name="WAGESK_f" localSheetId="1">#REF!</definedName>
    <definedName name="WAGESK_f" localSheetId="2">#REF!</definedName>
    <definedName name="WAGESK_f" localSheetId="3">#REF!</definedName>
    <definedName name="WAGESK_f">#REF!</definedName>
    <definedName name="WAGESP_f" localSheetId="1">#REF!</definedName>
    <definedName name="WAGESP_f" localSheetId="2">#REF!</definedName>
    <definedName name="WAGESP_f" localSheetId="3">#REF!</definedName>
    <definedName name="WAGESP_f">#REF!</definedName>
    <definedName name="WAGESR_f" localSheetId="1">#REF!</definedName>
    <definedName name="WAGESR_f" localSheetId="2">#REF!</definedName>
    <definedName name="WAGESR_f" localSheetId="3">#REF!</definedName>
    <definedName name="WAGESR_f">#REF!</definedName>
    <definedName name="WAGESW_f" localSheetId="1">#REF!</definedName>
    <definedName name="WAGESW_f" localSheetId="2">#REF!</definedName>
    <definedName name="WAGESW_f" localSheetId="3">#REF!</definedName>
    <definedName name="WAGESW_f">#REF!</definedName>
    <definedName name="WAGEYA" localSheetId="1">#REF!</definedName>
    <definedName name="WAGEYA" localSheetId="2">#REF!</definedName>
    <definedName name="WAGEYA" localSheetId="3">#REF!</definedName>
    <definedName name="WAGEYA">#REF!</definedName>
    <definedName name="WAGM" localSheetId="1">#REF!</definedName>
    <definedName name="WAGM" localSheetId="2">#REF!</definedName>
    <definedName name="WAGM" localSheetId="3">#REF!</definedName>
    <definedName name="WAGM">#REF!</definedName>
    <definedName name="WAGRCY" localSheetId="1">#REF!</definedName>
    <definedName name="WAGRCY" localSheetId="2">#REF!</definedName>
    <definedName name="WAGRCY" localSheetId="3">#REF!</definedName>
    <definedName name="WAGRCY">#REF!</definedName>
    <definedName name="WAGRM" localSheetId="1">#REF!</definedName>
    <definedName name="WAGRM" localSheetId="2">#REF!</definedName>
    <definedName name="WAGRM" localSheetId="3">#REF!</definedName>
    <definedName name="WAGRM">#REF!</definedName>
    <definedName name="WPI" localSheetId="1">#REF!</definedName>
    <definedName name="WPI" localSheetId="2">#REF!</definedName>
    <definedName name="WPI" localSheetId="3">#REF!</definedName>
    <definedName name="WPI">#REF!</definedName>
    <definedName name="WPI_F" localSheetId="1">#REF!</definedName>
    <definedName name="WPI_F" localSheetId="2">#REF!</definedName>
    <definedName name="WPI_F" localSheetId="3">#REF!</definedName>
    <definedName name="WPI_F">#REF!</definedName>
    <definedName name="WPI_P" localSheetId="1">#REF!</definedName>
    <definedName name="WPI_P" localSheetId="2">#REF!</definedName>
    <definedName name="WPI_P" localSheetId="3">#REF!</definedName>
    <definedName name="WPI_P">#REF!</definedName>
    <definedName name="WPIA_f" localSheetId="1">#REF!</definedName>
    <definedName name="WPIA_f" localSheetId="2">#REF!</definedName>
    <definedName name="WPIA_f" localSheetId="3">#REF!</definedName>
    <definedName name="WPIA_f">#REF!</definedName>
    <definedName name="WPIAVG">#REF!</definedName>
    <definedName name="WPIAVG_F" localSheetId="1">#REF!</definedName>
    <definedName name="WPIAVG_F" localSheetId="2">#REF!</definedName>
    <definedName name="WPIAVG_F" localSheetId="3">#REF!</definedName>
    <definedName name="WPIAVG_F">#REF!</definedName>
    <definedName name="WPIAVG_P" localSheetId="1">#REF!</definedName>
    <definedName name="WPIAVG_P" localSheetId="2">#REF!</definedName>
    <definedName name="WPIAVG_P" localSheetId="3">#REF!</definedName>
    <definedName name="WPIAVG_P">#REF!</definedName>
    <definedName name="WPICA" localSheetId="1">#REF!</definedName>
    <definedName name="WPICA" localSheetId="2">#REF!</definedName>
    <definedName name="WPICA" localSheetId="3">#REF!</definedName>
    <definedName name="WPICA">#REF!</definedName>
    <definedName name="WPImov_f" localSheetId="1">#REF!</definedName>
    <definedName name="WPImov_f" localSheetId="2">#REF!</definedName>
    <definedName name="WPImov_f" localSheetId="3">#REF!</definedName>
    <definedName name="WPImov_f">#REF!</definedName>
    <definedName name="WPIMY" localSheetId="1">#REF!</definedName>
    <definedName name="WPIMY" localSheetId="2">#REF!</definedName>
    <definedName name="WPIMY" localSheetId="3">#REF!</definedName>
    <definedName name="WPIMY">#REF!</definedName>
    <definedName name="WPIMYA" localSheetId="1">#REF!</definedName>
    <definedName name="WPIMYA" localSheetId="2">#REF!</definedName>
    <definedName name="WPIMYA" localSheetId="3">#REF!</definedName>
    <definedName name="WPIMYA">#REF!</definedName>
    <definedName name="WPIY" localSheetId="1">#REF!</definedName>
    <definedName name="WPIY" localSheetId="2">#REF!</definedName>
    <definedName name="WPIY" localSheetId="3">#REF!</definedName>
    <definedName name="WPIY">#REF!</definedName>
    <definedName name="WR">#REF!</definedName>
    <definedName name="WR_P" localSheetId="1">#REF!</definedName>
    <definedName name="WR_P" localSheetId="2">#REF!</definedName>
    <definedName name="WR_P" localSheetId="3">#REF!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1">#REF!</definedName>
    <definedName name="Year2" localSheetId="2">#REF!</definedName>
    <definedName name="Year2" localSheetId="3">#REF!</definedName>
    <definedName name="Year2">#REF!</definedName>
    <definedName name="zDollarGDP">#REF!</definedName>
    <definedName name="zGDPgrowth" localSheetId="1">#REF!</definedName>
    <definedName name="zGDPgrowth" localSheetId="2">#REF!</definedName>
    <definedName name="zGDPgrowth" localSheetId="3">#REF!</definedName>
    <definedName name="zGDPgrowth">#REF!</definedName>
    <definedName name="zgxsd" hidden="1">{#N/A,#N/A,FALSE,"т02бд"}</definedName>
    <definedName name="zIGNFS" localSheetId="1">#REF!</definedName>
    <definedName name="zIGNFS" localSheetId="2">#REF!</definedName>
    <definedName name="zIGNFS" localSheetId="3">#REF!</definedName>
    <definedName name="zIGNFS">#REF!</definedName>
    <definedName name="zImports" localSheetId="1">#REF!</definedName>
    <definedName name="zImports" localSheetId="2">#REF!</definedName>
    <definedName name="zImports" localSheetId="3">#REF!</definedName>
    <definedName name="zImports">#REF!</definedName>
    <definedName name="zLiborUS" localSheetId="1">#REF!</definedName>
    <definedName name="zLiborUS" localSheetId="2">#REF!</definedName>
    <definedName name="zLiborUS" localSheetId="3">#REF!</definedName>
    <definedName name="zLiborUS">#REF!</definedName>
    <definedName name="zReserves">#REF!</definedName>
    <definedName name="zRoWCPIchange" localSheetId="1">#REF!</definedName>
    <definedName name="zRoWCPIchange" localSheetId="2">#REF!</definedName>
    <definedName name="zRoWCPIchange" localSheetId="3">#REF!</definedName>
    <definedName name="zRoWCPIchange">#REF!</definedName>
    <definedName name="zSDReRate">#REF!</definedName>
    <definedName name="zXGNFS" localSheetId="1">#REF!</definedName>
    <definedName name="zXGNFS" localSheetId="2">#REF!</definedName>
    <definedName name="zXGNFS" localSheetId="3">#REF!</definedName>
    <definedName name="zXGNFS">#REF!</definedName>
    <definedName name="zxz" hidden="1">{#N/A,#N/A,FALSE,"т02бд"}</definedName>
    <definedName name="_xlnm.Database" localSheetId="1">#REF!</definedName>
    <definedName name="_xlnm.Database" localSheetId="2">#REF!</definedName>
    <definedName name="_xlnm.Database" localSheetId="3">#REF!</definedName>
    <definedName name="_xlnm.Database">#REF!</definedName>
    <definedName name="вававав" hidden="1">{#N/A,#N/A,FALSE,"т02бд"}</definedName>
    <definedName name="д17.1">#REF!</definedName>
    <definedName name="еппп" hidden="1">{#N/A,#N/A,FALSE,"т02бд"}</definedName>
    <definedName name="_xlnm.Print_Titles" localSheetId="1">'2'!$A:$C</definedName>
    <definedName name="_xlnm.Print_Titles" localSheetId="2">'5'!$A:$C</definedName>
    <definedName name="_xlnm.Print_Titles" localSheetId="3">'8'!$A:$C</definedName>
    <definedName name="збз1998" localSheetId="1">#REF!</definedName>
    <definedName name="збз1998" localSheetId="2">#REF!</definedName>
    <definedName name="збз1998" localSheetId="3">#REF!</definedName>
    <definedName name="збз1998">#REF!</definedName>
    <definedName name="ііі" hidden="1">{"MONA",#N/A,FALSE,"S"}</definedName>
    <definedName name="М2">#REF!</definedName>
    <definedName name="нy69" localSheetId="1">#REF!</definedName>
    <definedName name="нy69" localSheetId="2">#REF!</definedName>
    <definedName name="нy69" localSheetId="3">#REF!</definedName>
    <definedName name="нy69">#REF!</definedName>
    <definedName name="нука69" localSheetId="1">#REF!</definedName>
    <definedName name="нука69" localSheetId="2">#REF!</definedName>
    <definedName name="нука69" localSheetId="3">#REF!</definedName>
    <definedName name="нука69">#REF!</definedName>
    <definedName name="_xlnm.Print_Area" localSheetId="0">'0'!$C$3:$J$20</definedName>
    <definedName name="_xlnm.Print_Area" localSheetId="3">'8'!$A$1:$AE$38</definedName>
    <definedName name="_xlnm.Print_Area">#N/A</definedName>
    <definedName name="Область_печати_ИМ" localSheetId="1">#REF!</definedName>
    <definedName name="Область_печати_ИМ" localSheetId="2">#REF!</definedName>
    <definedName name="Область_печати_ИМ" localSheetId="3">#REF!</definedName>
    <definedName name="Область_печати_ИМ">#REF!</definedName>
    <definedName name="пп" hidden="1">{#N/A,#N/A,FALSE,"т04"}</definedName>
    <definedName name="Список">#REF!</definedName>
    <definedName name="т01" localSheetId="1">#REF!</definedName>
    <definedName name="т01" localSheetId="2">#REF!</definedName>
    <definedName name="т01" localSheetId="3">#REF!</definedName>
    <definedName name="т01">#REF!</definedName>
    <definedName name="т05" hidden="1">{#N/A,#N/A,FALSE,"т04"}</definedName>
    <definedName name="т06" localSheetId="1">#REF!</definedName>
    <definedName name="т06" localSheetId="2">#REF!</definedName>
    <definedName name="т06" localSheetId="3">#REF!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1">#REF!</definedName>
    <definedName name="т17.2" localSheetId="2">#REF!</definedName>
    <definedName name="т17.2" localSheetId="3">#REF!</definedName>
    <definedName name="т17.2">#REF!</definedName>
    <definedName name="т17.2.2001">#REF!</definedName>
    <definedName name="т17.3">#REF!</definedName>
    <definedName name="т17.3.2001">#REF!</definedName>
    <definedName name="т17.4" localSheetId="1">#REF!</definedName>
    <definedName name="т17.4" localSheetId="2">#REF!</definedName>
    <definedName name="т17.4" localSheetId="3">#REF!</definedName>
    <definedName name="т17.4">#REF!</definedName>
    <definedName name="т17.4.1999" localSheetId="1">#REF!</definedName>
    <definedName name="т17.4.1999" localSheetId="2">#REF!</definedName>
    <definedName name="т17.4.1999" localSheetId="3">#REF!</definedName>
    <definedName name="т17.4.1999">#REF!</definedName>
    <definedName name="т17.4.2001" localSheetId="1">#REF!</definedName>
    <definedName name="т17.4.2001" localSheetId="2">#REF!</definedName>
    <definedName name="т17.4.2001" localSheetId="3">#REF!</definedName>
    <definedName name="т17.4.2001">#REF!</definedName>
    <definedName name="т17.5" localSheetId="1">#REF!</definedName>
    <definedName name="т17.5" localSheetId="2">#REF!</definedName>
    <definedName name="т17.5" localSheetId="3">#REF!</definedName>
    <definedName name="т17.5">#REF!</definedName>
    <definedName name="т17.5.2001" localSheetId="1">#REF!</definedName>
    <definedName name="т17.5.2001" localSheetId="2">#REF!</definedName>
    <definedName name="т17.5.2001" localSheetId="3">#REF!</definedName>
    <definedName name="т17.5.2001">#REF!</definedName>
    <definedName name="т17.7" localSheetId="1">#REF!</definedName>
    <definedName name="т17.7" localSheetId="2">#REF!</definedName>
    <definedName name="т17.7" localSheetId="3">#REF!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AU3" i="4"/>
  <c r="AU19" i="9"/>
  <c r="A38" i="9" l="1"/>
  <c r="A35" i="4" l="1"/>
  <c r="B13" i="4" l="1"/>
  <c r="A2" i="9" l="1"/>
  <c r="B22" i="4"/>
  <c r="C30" i="9" l="1"/>
  <c r="B10" i="9"/>
  <c r="B23" i="9"/>
  <c r="A27" i="6" l="1"/>
  <c r="A35" i="9"/>
  <c r="C2" i="6"/>
  <c r="C2" i="4"/>
  <c r="C2" i="9"/>
  <c r="A2" i="4"/>
  <c r="B14" i="4" l="1"/>
  <c r="B33" i="9" l="1"/>
  <c r="B32" i="9"/>
  <c r="B31" i="9"/>
  <c r="A31" i="9"/>
  <c r="A30" i="9"/>
  <c r="B28" i="9"/>
  <c r="B27" i="9"/>
  <c r="B26" i="9"/>
  <c r="B25" i="9"/>
  <c r="B24" i="9"/>
  <c r="B22" i="9"/>
  <c r="B21" i="9"/>
  <c r="B20" i="9"/>
  <c r="B19" i="9"/>
  <c r="A19" i="9"/>
  <c r="B18" i="9"/>
  <c r="B17" i="9"/>
  <c r="B16" i="9"/>
  <c r="B15" i="9"/>
  <c r="B14" i="9"/>
  <c r="B13" i="9"/>
  <c r="B12" i="9"/>
  <c r="B11" i="9"/>
  <c r="B9" i="9"/>
  <c r="B8" i="9"/>
  <c r="B7" i="9"/>
  <c r="B6" i="9"/>
  <c r="B5" i="9"/>
  <c r="B4" i="9"/>
  <c r="B3" i="9"/>
  <c r="A3" i="9"/>
  <c r="A1" i="9"/>
  <c r="A30" i="6"/>
  <c r="B25" i="6"/>
  <c r="B24" i="6"/>
  <c r="B23" i="6"/>
  <c r="B22" i="6"/>
  <c r="B21" i="6"/>
  <c r="B20" i="6"/>
  <c r="B19" i="6"/>
  <c r="B18" i="6"/>
  <c r="B17" i="6"/>
  <c r="B16" i="6"/>
  <c r="B15" i="6"/>
  <c r="A15" i="6"/>
  <c r="B14" i="6"/>
  <c r="B12" i="6"/>
  <c r="B11" i="6"/>
  <c r="B10" i="6"/>
  <c r="B9" i="6"/>
  <c r="B8" i="6"/>
  <c r="B7" i="6"/>
  <c r="B6" i="6"/>
  <c r="B5" i="6"/>
  <c r="B4" i="6"/>
  <c r="B3" i="6"/>
  <c r="A3" i="6"/>
  <c r="A2" i="6"/>
  <c r="A1" i="6"/>
  <c r="B33" i="4"/>
  <c r="B32" i="4"/>
  <c r="B31" i="4"/>
  <c r="B30" i="4"/>
  <c r="B29" i="4"/>
  <c r="B28" i="4"/>
  <c r="B27" i="4"/>
  <c r="B26" i="4"/>
  <c r="B25" i="4"/>
  <c r="B24" i="4"/>
  <c r="B23" i="4"/>
  <c r="B21" i="4"/>
  <c r="B20" i="4"/>
  <c r="B19" i="4"/>
  <c r="B18" i="4"/>
  <c r="B17" i="4"/>
  <c r="B16" i="4"/>
  <c r="B15" i="4"/>
  <c r="B12" i="4"/>
  <c r="B11" i="4"/>
  <c r="B10" i="4"/>
  <c r="B9" i="4"/>
  <c r="B8" i="4"/>
  <c r="B7" i="4"/>
  <c r="B6" i="4"/>
  <c r="B5" i="4"/>
  <c r="B4" i="4"/>
  <c r="B3" i="4"/>
  <c r="A3" i="4"/>
  <c r="J20" i="1"/>
  <c r="J18" i="1"/>
  <c r="J16" i="1"/>
  <c r="F16" i="1"/>
  <c r="J14" i="1"/>
  <c r="J12" i="1"/>
  <c r="J10" i="1"/>
  <c r="F10" i="1"/>
  <c r="J8" i="1"/>
  <c r="J6" i="1"/>
  <c r="J4" i="1"/>
  <c r="F4" i="1"/>
  <c r="C4" i="1"/>
</calcChain>
</file>

<file path=xl/sharedStrings.xml><?xml version="1.0" encoding="utf-8"?>
<sst xmlns="http://schemas.openxmlformats.org/spreadsheetml/2006/main" count="227" uniqueCount="59">
  <si>
    <t>I. 2011</t>
  </si>
  <si>
    <t>II. 2011</t>
  </si>
  <si>
    <t>III. 2011</t>
  </si>
  <si>
    <t>IV. 2011</t>
  </si>
  <si>
    <t>I. 2012</t>
  </si>
  <si>
    <t>II. 2012</t>
  </si>
  <si>
    <t>III. 2012</t>
  </si>
  <si>
    <t>IV. 2012</t>
  </si>
  <si>
    <t>I. 2013</t>
  </si>
  <si>
    <t>II. 2013</t>
  </si>
  <si>
    <t>III. 2013</t>
  </si>
  <si>
    <t>IV. 2013</t>
  </si>
  <si>
    <t>I. 2014</t>
  </si>
  <si>
    <t>II. 2014</t>
  </si>
  <si>
    <t>III. 2014</t>
  </si>
  <si>
    <t>IV. 2014</t>
  </si>
  <si>
    <t>I. 2015</t>
  </si>
  <si>
    <t>II. 2015</t>
  </si>
  <si>
    <t>III. 2015</t>
  </si>
  <si>
    <t>IV. 2015</t>
  </si>
  <si>
    <t>УКР</t>
  </si>
  <si>
    <t>ENG</t>
  </si>
  <si>
    <t>I. 2016</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</si>
  <si>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</si>
  <si>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</si>
  <si>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</si>
  <si>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</si>
  <si>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</si>
  <si>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</si>
  <si>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</si>
  <si>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</si>
  <si>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</si>
  <si>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</si>
  <si>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</si>
  <si>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</si>
  <si>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</si>
  <si>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</si>
  <si>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</si>
  <si>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</si>
  <si>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</si>
  <si>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</si>
  <si>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</si>
  <si>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 2021</t>
  </si>
  <si>
    <t>II. 2021</t>
  </si>
  <si>
    <t>III. 2021</t>
  </si>
  <si>
    <t>IV. 2021</t>
  </si>
  <si>
    <t>I. 2022</t>
  </si>
  <si>
    <t>II. 2022</t>
  </si>
  <si>
    <t>III. 2022</t>
  </si>
  <si>
    <t>IV. 2022</t>
  </si>
  <si>
    <t>I. 2023</t>
  </si>
  <si>
    <t>II. 2023</t>
  </si>
  <si>
    <t>III. 2023</t>
  </si>
  <si>
    <t>IV. 2023</t>
  </si>
  <si>
    <t>Офіційні трансферти</t>
  </si>
  <si>
    <t>I. 2024</t>
  </si>
  <si>
    <t>II. 2024</t>
  </si>
  <si>
    <t>III. 2024</t>
  </si>
  <si>
    <t>IV.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</si>
</sst>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General_)"/>
    <numFmt numFmtId="165" formatCode="#,##0.0"/>
    <numFmt numFmtId="166" formatCode="0000"/>
    <numFmt numFmtId="167" formatCode="mm/yyyy"/>
  </numFmts>
  <fonts count="22"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4"/>
      <color theme="1"/>
      <name val="Times New Roman"/>
      <family val="1"/>
      <charset val="204"/>
    </font>
    <font>
      <sz val="10"/>
      <color theme="1"/>
      <name val="Times New Roman"/>
      <family val="1"/>
      <charset val="204"/>
    </font>
    <font>
      <sz val="12"/>
      <color theme="1"/>
      <name val="Times New Roman"/>
      <family val="1"/>
      <charset val="204"/>
    </font>
    <font>
      <b/>
      <sz val="16"/>
      <name val="Times New Roman"/>
      <family val="1"/>
      <charset val="204"/>
    </font>
    <font>
      <b/>
      <sz val="24"/>
      <color theme="1"/>
      <name val="Times New Roman"/>
      <family val="1"/>
      <charset val="204"/>
    </font>
    <font>
      <i/>
      <sz val="12"/>
      <name val="Times New Roman"/>
      <family val="1"/>
      <charset val="204"/>
    </font>
    <font>
      <sz val="2"/>
      <color theme="0"/>
      <name val="Times New Roman"/>
      <family val="1"/>
      <charset val="204"/>
    </font>
    <font>
      <u/>
      <sz val="12"/>
      <color theme="10"/>
      <name val="Times New Roman"/>
      <family val="1"/>
      <charset val="204"/>
    </font>
    <font>
      <sz val="8"/>
      <name val="Calibri"/>
      <family val="2"/>
      <charset val="204"/>
      <scheme val="minor"/>
    </font>
    <font>
      <b/>
      <i/>
      <u/>
      <sz val="13"/>
      <color rgb="FFFF0000"/>
      <name val="Times New Roman"/>
      <family val="1"/>
      <charset val="204"/>
    </font>
  </fonts>
  <fills count="5">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style="thick">
        <color rgb="FF005B2B"/>
      </right>
      <top style="thick">
        <color rgb="FF005B2B"/>
      </top>
      <bottom style="thick">
        <color rgb="FF005B2B"/>
      </bottom>
      <diagonal/>
    </border>
    <border>
      <left/>
      <right/>
      <top style="thick">
        <color rgb="FF005B2B"/>
      </top>
      <bottom style="thick">
        <color rgb="FF005B2B"/>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11">
    <xf numFmtId="0" fontId="0" fillId="0" borderId="0" xfId="0"/>
    <xf numFmtId="0" fontId="7" fillId="0" borderId="0" xfId="0" applyFont="1" applyAlignment="1" applyProtection="1">
      <alignment vertical="top" wrapText="1"/>
      <protection hidden="1"/>
    </xf>
    <xf numFmtId="0" fontId="7" fillId="0" borderId="0" xfId="0" applyFont="1" applyAlignment="1" applyProtection="1">
      <alignment vertical="top"/>
      <protection hidden="1"/>
    </xf>
    <xf numFmtId="0" fontId="10" fillId="0" borderId="7"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7" fillId="0" borderId="0" xfId="0" applyFont="1" applyProtection="1">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10" fillId="3" borderId="1" xfId="0" applyFont="1" applyFill="1" applyBorder="1" applyAlignment="1" applyProtection="1">
      <alignment horizontal="left" vertical="center" wrapText="1"/>
      <protection hidden="1"/>
    </xf>
    <xf numFmtId="0" fontId="7" fillId="0" borderId="1" xfId="0" applyFont="1" applyBorder="1" applyAlignment="1" applyProtection="1">
      <alignment horizontal="center" vertical="center"/>
      <protection hidden="1"/>
    </xf>
    <xf numFmtId="0" fontId="9" fillId="3" borderId="2" xfId="0" applyFont="1" applyFill="1" applyBorder="1" applyAlignment="1" applyProtection="1">
      <alignment horizontal="left" vertical="center" wrapText="1"/>
      <protection hidden="1"/>
    </xf>
    <xf numFmtId="0" fontId="7" fillId="0" borderId="2" xfId="0" applyFont="1" applyBorder="1" applyAlignment="1" applyProtection="1">
      <alignment horizontal="center" vertical="center"/>
      <protection hidden="1"/>
    </xf>
    <xf numFmtId="165" fontId="7" fillId="0" borderId="0" xfId="0" applyNumberFormat="1" applyFont="1" applyAlignment="1" applyProtection="1">
      <alignment horizontal="right" vertical="center"/>
      <protection hidden="1"/>
    </xf>
    <xf numFmtId="0" fontId="17" fillId="3" borderId="2" xfId="0" applyFont="1" applyFill="1" applyBorder="1" applyAlignment="1" applyProtection="1">
      <alignment horizontal="left" vertical="center" wrapText="1" indent="2"/>
      <protection hidden="1"/>
    </xf>
    <xf numFmtId="0" fontId="10" fillId="3" borderId="5" xfId="0" applyFont="1" applyFill="1" applyBorder="1" applyAlignment="1" applyProtection="1">
      <alignment horizontal="left" vertical="center" wrapText="1"/>
      <protection hidden="1"/>
    </xf>
    <xf numFmtId="0" fontId="7" fillId="0" borderId="5" xfId="0" applyFont="1" applyBorder="1" applyAlignment="1" applyProtection="1">
      <alignment horizontal="center" vertical="center"/>
      <protection hidden="1"/>
    </xf>
    <xf numFmtId="0" fontId="7" fillId="0" borderId="0" xfId="0" applyFont="1" applyAlignment="1" applyProtection="1">
      <alignment wrapText="1"/>
      <protection hidden="1"/>
    </xf>
    <xf numFmtId="0" fontId="4" fillId="0" borderId="0" xfId="0" applyFont="1" applyAlignment="1" applyProtection="1">
      <alignment vertical="top"/>
      <protection hidden="1"/>
    </xf>
    <xf numFmtId="0" fontId="4" fillId="0" borderId="0" xfId="0" applyFont="1" applyProtection="1">
      <protection hidden="1"/>
    </xf>
    <xf numFmtId="165" fontId="4" fillId="0" borderId="0" xfId="0" applyNumberFormat="1" applyFont="1" applyAlignment="1" applyProtection="1">
      <alignment horizontal="right" vertical="center"/>
      <protection hidden="1"/>
    </xf>
    <xf numFmtId="0" fontId="11" fillId="0" borderId="0" xfId="0" applyFont="1" applyAlignment="1" applyProtection="1">
      <alignment horizontal="center" vertical="center" textRotation="90" wrapText="1"/>
      <protection hidden="1"/>
    </xf>
    <xf numFmtId="0" fontId="11" fillId="0" borderId="0" xfId="0" applyFont="1" applyAlignment="1" applyProtection="1">
      <alignment horizontal="left" vertical="center"/>
      <protection hidden="1"/>
    </xf>
    <xf numFmtId="0" fontId="1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7" fillId="0" borderId="0" xfId="0" applyFont="1" applyAlignment="1" applyProtection="1">
      <alignment horizontal="left" vertical="top" wrapText="1"/>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7" fillId="2" borderId="5" xfId="0" applyFont="1" applyFill="1" applyBorder="1" applyAlignment="1" applyProtection="1">
      <alignment horizontal="center" vertical="center"/>
      <protection hidden="1"/>
    </xf>
    <xf numFmtId="0" fontId="9" fillId="4" borderId="2" xfId="0" applyFont="1" applyFill="1" applyBorder="1" applyAlignment="1" applyProtection="1">
      <alignment horizontal="left" vertical="center" wrapText="1" indent="1"/>
      <protection hidden="1"/>
    </xf>
    <xf numFmtId="0" fontId="17" fillId="4" borderId="2" xfId="0" applyFont="1" applyFill="1" applyBorder="1" applyAlignment="1" applyProtection="1">
      <alignment horizontal="left" vertical="center" wrapText="1" indent="2"/>
      <protection hidden="1"/>
    </xf>
    <xf numFmtId="0" fontId="17"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0" fontId="7" fillId="0" borderId="0" xfId="0" applyFont="1" applyAlignment="1" applyProtection="1">
      <alignment horizontal="left" vertical="center" wrapText="1"/>
      <protection hidden="1"/>
    </xf>
    <xf numFmtId="165" fontId="7" fillId="0" borderId="10" xfId="0" applyNumberFormat="1" applyFont="1" applyBorder="1" applyAlignment="1" applyProtection="1">
      <alignment horizontal="right" vertical="center"/>
      <protection hidden="1"/>
    </xf>
    <xf numFmtId="0" fontId="10" fillId="0" borderId="3" xfId="0" applyFont="1" applyBorder="1" applyAlignment="1" applyProtection="1">
      <alignment horizontal="right" vertical="center"/>
      <protection hidden="1"/>
    </xf>
    <xf numFmtId="0" fontId="10" fillId="0" borderId="7" xfId="0" applyFont="1" applyBorder="1" applyAlignment="1" applyProtection="1">
      <alignment horizontal="right" vertical="center"/>
      <protection hidden="1"/>
    </xf>
    <xf numFmtId="0" fontId="9" fillId="3" borderId="2" xfId="0" applyFont="1" applyFill="1" applyBorder="1" applyAlignment="1" applyProtection="1">
      <alignment horizontal="left" vertical="center" wrapText="1" indent="2"/>
      <protection hidden="1"/>
    </xf>
    <xf numFmtId="0" fontId="9" fillId="3" borderId="5" xfId="0" applyFont="1" applyFill="1" applyBorder="1" applyAlignment="1" applyProtection="1">
      <alignment horizontal="left" vertical="center" wrapText="1" indent="2"/>
      <protection hidden="1"/>
    </xf>
    <xf numFmtId="0" fontId="18" fillId="0" borderId="0" xfId="0" applyFont="1" applyProtection="1">
      <protection hidden="1"/>
    </xf>
    <xf numFmtId="0" fontId="14" fillId="0" borderId="14" xfId="0" applyFont="1" applyBorder="1" applyAlignment="1" applyProtection="1">
      <alignment horizontal="center" vertical="center" wrapText="1"/>
      <protection hidden="1"/>
    </xf>
    <xf numFmtId="0" fontId="4" fillId="0" borderId="15" xfId="0" applyFont="1" applyBorder="1" applyProtection="1">
      <protection hidden="1"/>
    </xf>
    <xf numFmtId="0" fontId="19" fillId="0" borderId="14" xfId="3" applyFont="1" applyFill="1" applyBorder="1" applyAlignment="1" applyProtection="1">
      <alignment horizontal="center" vertical="center" wrapText="1"/>
      <protection hidden="1"/>
    </xf>
    <xf numFmtId="0" fontId="14" fillId="2" borderId="14"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left" vertical="center"/>
      <protection hidden="1"/>
    </xf>
    <xf numFmtId="166" fontId="7" fillId="0" borderId="2" xfId="0" applyNumberFormat="1" applyFont="1" applyBorder="1" applyAlignment="1" applyProtection="1">
      <alignment horizontal="center" vertical="center"/>
      <protection hidden="1"/>
    </xf>
    <xf numFmtId="0" fontId="10" fillId="2" borderId="5" xfId="0" applyFont="1" applyFill="1" applyBorder="1" applyAlignment="1" applyProtection="1">
      <alignment horizontal="left" vertical="center"/>
      <protection hidden="1"/>
    </xf>
    <xf numFmtId="166" fontId="6" fillId="2" borderId="5" xfId="0" applyNumberFormat="1" applyFont="1" applyFill="1" applyBorder="1" applyAlignment="1" applyProtection="1">
      <alignment horizontal="center" vertical="center"/>
      <protection hidden="1"/>
    </xf>
    <xf numFmtId="0" fontId="9" fillId="4" borderId="2" xfId="0" applyFont="1" applyFill="1" applyBorder="1" applyAlignment="1" applyProtection="1">
      <alignment horizontal="left" vertical="center"/>
      <protection hidden="1"/>
    </xf>
    <xf numFmtId="0" fontId="17" fillId="4" borderId="2" xfId="0" applyFont="1" applyFill="1" applyBorder="1" applyAlignment="1" applyProtection="1">
      <alignment horizontal="left" vertical="center" indent="2"/>
      <protection hidden="1"/>
    </xf>
    <xf numFmtId="0" fontId="4" fillId="0" borderId="0" xfId="0" applyFont="1" applyAlignment="1" applyProtection="1">
      <alignment vertical="top"/>
      <protection locked="0"/>
    </xf>
    <xf numFmtId="0" fontId="7" fillId="0" borderId="0" xfId="0" applyFont="1" applyProtection="1">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vertical="top"/>
      <protection locked="0"/>
    </xf>
    <xf numFmtId="0" fontId="7" fillId="0" borderId="0" xfId="0" applyFont="1" applyAlignment="1" applyProtection="1">
      <alignment horizontal="left" vertical="center" wrapText="1"/>
      <protection locked="0"/>
    </xf>
    <xf numFmtId="0" fontId="17" fillId="3" borderId="5" xfId="0" applyFont="1" applyFill="1" applyBorder="1" applyAlignment="1" applyProtection="1">
      <alignment horizontal="left" vertical="center" wrapText="1" indent="2"/>
      <protection hidden="1"/>
    </xf>
    <xf numFmtId="167" fontId="10" fillId="0" borderId="3" xfId="0" applyNumberFormat="1" applyFont="1" applyBorder="1" applyAlignment="1" applyProtection="1">
      <alignment horizontal="right" vertical="center"/>
      <protection hidden="1"/>
    </xf>
    <xf numFmtId="0" fontId="10" fillId="0" borderId="16" xfId="0" applyFont="1" applyBorder="1" applyAlignment="1" applyProtection="1">
      <alignment horizontal="center" vertical="center"/>
      <protection hidden="1"/>
    </xf>
    <xf numFmtId="0" fontId="6" fillId="0" borderId="0" xfId="0" applyFont="1" applyProtection="1">
      <protection locked="0"/>
    </xf>
    <xf numFmtId="0" fontId="7" fillId="0" borderId="0" xfId="0" applyFont="1" applyAlignment="1" applyProtection="1">
      <alignment wrapText="1"/>
      <protection locked="0"/>
    </xf>
    <xf numFmtId="0" fontId="10" fillId="0" borderId="16" xfId="0" applyFont="1" applyBorder="1" applyAlignment="1" applyProtection="1">
      <alignment horizontal="right" vertical="center"/>
      <protection hidden="1"/>
    </xf>
    <xf numFmtId="0" fontId="18" fillId="0" borderId="0" xfId="0" applyFont="1" applyProtection="1">
      <protection locked="0" hidden="1"/>
    </xf>
    <xf numFmtId="165" fontId="6" fillId="2" borderId="4" xfId="0" applyNumberFormat="1" applyFont="1" applyFill="1" applyBorder="1" applyAlignment="1">
      <alignment horizontal="right" vertical="center"/>
    </xf>
    <xf numFmtId="165" fontId="6" fillId="2" borderId="6" xfId="0" applyNumberFormat="1" applyFont="1" applyFill="1" applyBorder="1" applyAlignment="1">
      <alignment horizontal="right" vertical="center"/>
    </xf>
    <xf numFmtId="165" fontId="6" fillId="2" borderId="17" xfId="0" applyNumberFormat="1" applyFont="1" applyFill="1" applyBorder="1" applyAlignment="1">
      <alignment horizontal="right" vertical="center"/>
    </xf>
    <xf numFmtId="165" fontId="6" fillId="0" borderId="3"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6" fillId="0" borderId="16"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8" xfId="0" applyNumberFormat="1" applyFont="1" applyBorder="1" applyAlignment="1">
      <alignment horizontal="right" vertical="center"/>
    </xf>
    <xf numFmtId="165" fontId="7" fillId="0" borderId="18"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6" fillId="0" borderId="6" xfId="0" applyNumberFormat="1" applyFont="1" applyBorder="1" applyAlignment="1">
      <alignment horizontal="right" vertical="center"/>
    </xf>
    <xf numFmtId="165" fontId="6" fillId="0" borderId="17" xfId="0" applyNumberFormat="1" applyFont="1" applyBorder="1" applyAlignment="1">
      <alignment horizontal="right" vertical="center"/>
    </xf>
    <xf numFmtId="165" fontId="6" fillId="2" borderId="3" xfId="0" applyNumberFormat="1" applyFont="1" applyFill="1" applyBorder="1" applyAlignment="1">
      <alignment horizontal="right" vertical="center"/>
    </xf>
    <xf numFmtId="165" fontId="6" fillId="2" borderId="7" xfId="0" applyNumberFormat="1" applyFont="1" applyFill="1" applyBorder="1" applyAlignment="1">
      <alignment horizontal="right" vertical="center"/>
    </xf>
    <xf numFmtId="165" fontId="6" fillId="2" borderId="16" xfId="0" applyNumberFormat="1" applyFont="1" applyFill="1" applyBorder="1" applyAlignment="1">
      <alignment horizontal="right" vertical="center"/>
    </xf>
    <xf numFmtId="165" fontId="7" fillId="0" borderId="4" xfId="0" applyNumberFormat="1" applyFont="1" applyBorder="1" applyAlignment="1">
      <alignment horizontal="right" vertical="center"/>
    </xf>
    <xf numFmtId="165" fontId="7" fillId="0" borderId="6" xfId="0" applyNumberFormat="1" applyFont="1" applyBorder="1" applyAlignment="1">
      <alignment horizontal="right" vertical="center"/>
    </xf>
    <xf numFmtId="165" fontId="7" fillId="0" borderId="17" xfId="0" applyNumberFormat="1" applyFont="1" applyBorder="1" applyAlignment="1">
      <alignment horizontal="right" vertical="center"/>
    </xf>
    <xf numFmtId="165" fontId="6" fillId="0" borderId="10" xfId="0" applyNumberFormat="1" applyFont="1" applyBorder="1" applyAlignment="1">
      <alignment horizontal="right" vertical="center"/>
    </xf>
    <xf numFmtId="166" fontId="4" fillId="0" borderId="2" xfId="0" applyNumberFormat="1" applyFont="1" applyBorder="1" applyAlignment="1" applyProtection="1">
      <alignment horizontal="center" vertical="center"/>
      <protection hidden="1"/>
    </xf>
    <xf numFmtId="165" fontId="4" fillId="0" borderId="0" xfId="0" applyNumberFormat="1" applyFont="1" applyAlignment="1">
      <alignment horizontal="right" vertical="center"/>
    </xf>
    <xf numFmtId="165" fontId="11" fillId="2" borderId="4" xfId="0" applyNumberFormat="1" applyFont="1" applyFill="1" applyBorder="1" applyAlignment="1">
      <alignment horizontal="right" vertical="center"/>
    </xf>
    <xf numFmtId="165" fontId="4" fillId="0" borderId="18" xfId="0" applyNumberFormat="1" applyFont="1" applyBorder="1" applyAlignment="1">
      <alignment horizontal="right" vertical="center"/>
    </xf>
    <xf numFmtId="165" fontId="6" fillId="0" borderId="0" xfId="0" applyNumberFormat="1" applyFont="1" applyFill="1" applyBorder="1" applyAlignment="1">
      <alignment horizontal="right" vertical="center"/>
    </xf>
    <xf numFmtId="0" fontId="7" fillId="0" borderId="0" xfId="0" applyFont="1" applyBorder="1" applyProtection="1">
      <protection locked="0"/>
    </xf>
    <xf numFmtId="165" fontId="7" fillId="0" borderId="0" xfId="0" applyNumberFormat="1" applyFont="1" applyBorder="1" applyAlignment="1">
      <alignment horizontal="right" vertical="center"/>
    </xf>
    <xf numFmtId="0" fontId="21" fillId="0" borderId="0" xfId="3" applyFont="1" applyAlignment="1" applyProtection="1">
      <alignment horizontal="center" vertical="top"/>
      <protection hidden="1"/>
    </xf>
    <xf numFmtId="0" fontId="16" fillId="2" borderId="11" xfId="0"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2" borderId="13" xfId="0" applyFont="1" applyFill="1" applyBorder="1" applyAlignment="1" applyProtection="1">
      <alignment horizontal="center" vertical="center" wrapText="1"/>
      <protection hidden="1"/>
    </xf>
    <xf numFmtId="0" fontId="12" fillId="2" borderId="11" xfId="0" applyFont="1" applyFill="1" applyBorder="1" applyAlignment="1" applyProtection="1">
      <alignment horizontal="center" vertical="center" wrapText="1"/>
      <protection hidden="1"/>
    </xf>
    <xf numFmtId="0" fontId="12" fillId="2" borderId="12" xfId="0" applyFont="1" applyFill="1" applyBorder="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15" fillId="3" borderId="9" xfId="0" applyFont="1" applyFill="1" applyBorder="1" applyAlignment="1" applyProtection="1">
      <alignment horizontal="center" vertical="center" textRotation="90" wrapText="1"/>
      <protection hidden="1"/>
    </xf>
    <xf numFmtId="0" fontId="15" fillId="3" borderId="8" xfId="0" applyFont="1" applyFill="1" applyBorder="1" applyAlignment="1" applyProtection="1">
      <alignment horizontal="center" vertical="center" textRotation="90" wrapText="1"/>
      <protection hidden="1"/>
    </xf>
    <xf numFmtId="0" fontId="15" fillId="3" borderId="6" xfId="0" applyFont="1" applyFill="1" applyBorder="1" applyAlignment="1" applyProtection="1">
      <alignment horizontal="center" vertical="center" textRotation="90" wrapText="1"/>
      <protection hidden="1"/>
    </xf>
    <xf numFmtId="0" fontId="8" fillId="0" borderId="7"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5" fillId="3" borderId="7" xfId="0" applyFont="1" applyFill="1" applyBorder="1" applyAlignment="1" applyProtection="1">
      <alignment horizontal="center" vertical="center" textRotation="90" wrapText="1"/>
      <protection hidden="1"/>
    </xf>
    <xf numFmtId="0" fontId="15" fillId="4" borderId="7"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7" fillId="0" borderId="0" xfId="0" applyFont="1" applyAlignment="1" applyProtection="1">
      <alignment horizontal="left"/>
      <protection hidden="1"/>
    </xf>
    <xf numFmtId="0" fontId="8" fillId="3" borderId="9" xfId="0" applyFont="1" applyFill="1" applyBorder="1" applyAlignment="1" applyProtection="1">
      <alignment horizontal="center" vertical="center" textRotation="90" wrapText="1"/>
      <protection hidden="1"/>
    </xf>
    <xf numFmtId="0" fontId="8" fillId="3" borderId="8" xfId="0" applyFont="1" applyFill="1" applyBorder="1" applyAlignment="1" applyProtection="1">
      <alignment horizontal="center" vertical="center" textRotation="90" wrapText="1"/>
      <protection hidden="1"/>
    </xf>
    <xf numFmtId="0" fontId="8" fillId="3" borderId="6" xfId="0" applyFont="1" applyFill="1" applyBorder="1" applyAlignment="1" applyProtection="1">
      <alignment horizontal="center" vertical="center" textRotation="90" wrapText="1"/>
      <protection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0"/>
  <tableStyles count="0" defaultTableStyle="TableStyleMedium2" defaultPivotStyle="PivotStyleLight16"/>
  <colors>
    <mruColors>
      <color rgb="FF005B2B"/>
      <color rgb="FF007236"/>
      <color rgb="FFEBF1DE"/>
      <color rgb="FFC4D79B"/>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16" fmlaLink="$A$1" fmlaRange="$A$2:$A$3" noThreeD="1" sel="1" val="0"/>
</file>

<file path=xl/drawings/drawing1.xml><?xml version="1.0" encoding="utf-8"?>
<xdr:wsDr xmlns:xdr="http://schemas.openxmlformats.org/drawingml/2006/spreadsheetDrawing" xmlns:a="http://schemas.openxmlformats.org/drawingml/2006/main">
  <xdr:twoCellAnchor>
    <xdr:from>
      <xdr:col>3</xdr:col>
      <xdr:colOff>0</xdr:colOff>
      <xdr:row>3</xdr:row>
      <xdr:rowOff>103080</xdr:rowOff>
    </xdr:from>
    <xdr:to>
      <xdr:col>8</xdr:col>
      <xdr:colOff>9688</xdr:colOff>
      <xdr:row>19</xdr:row>
      <xdr:rowOff>133072</xdr:rowOff>
    </xdr:to>
    <xdr:grpSp>
      <xdr:nvGrpSpPr>
        <xdr:cNvPr id="10" name="Групувати 9">
          <a:extLst>
            <a:ext uri="{FF2B5EF4-FFF2-40B4-BE49-F238E27FC236}">
              <a16:creationId xmlns:a16="http://schemas.microsoft.com/office/drawing/2014/main" id="{00000000-0008-0000-0000-00000A000000}"/>
            </a:ext>
          </a:extLst>
        </xdr:cNvPr>
        <xdr:cNvGrpSpPr/>
      </xdr:nvGrpSpPr>
      <xdr:grpSpPr>
        <a:xfrm>
          <a:off x="3810000" y="636480"/>
          <a:ext cx="5625628" cy="3260872"/>
          <a:chOff x="3879850" y="852380"/>
          <a:chExt cx="5737388" cy="3230392"/>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79806" y="852380"/>
            <a:ext cx="1237432" cy="3230392"/>
            <a:chOff x="6983187" y="1935327"/>
            <a:chExt cx="1256102" cy="3461895"/>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6985000" y="1935327"/>
              <a:ext cx="1246351" cy="876929"/>
              <a:chOff x="6985000" y="1935327"/>
              <a:chExt cx="1247939" cy="878517"/>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8" name="Групувати 17">
              <a:extLst>
                <a:ext uri="{FF2B5EF4-FFF2-40B4-BE49-F238E27FC236}">
                  <a16:creationId xmlns:a16="http://schemas.microsoft.com/office/drawing/2014/main" id="{00000000-0008-0000-0000-000012000000}"/>
                </a:ext>
              </a:extLst>
            </xdr:cNvPr>
            <xdr:cNvGrpSpPr/>
          </xdr:nvGrpSpPr>
          <xdr:grpSpPr>
            <a:xfrm>
              <a:off x="6992938" y="3228181"/>
              <a:ext cx="1246351" cy="876929"/>
              <a:chOff x="6985000" y="1935327"/>
              <a:chExt cx="1247939" cy="878517"/>
            </a:xfrm>
          </xdr:grpSpPr>
          <xdr:cxnSp macro="">
            <xdr:nvCxnSpPr>
              <xdr:cNvPr id="31" name="Пряма зі стрілкою 30">
                <a:extLst>
                  <a:ext uri="{FF2B5EF4-FFF2-40B4-BE49-F238E27FC236}">
                    <a16:creationId xmlns:a16="http://schemas.microsoft.com/office/drawing/2014/main" id="{00000000-0008-0000-0000-00001F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4" name="Групувати 33">
              <a:extLst>
                <a:ext uri="{FF2B5EF4-FFF2-40B4-BE49-F238E27FC236}">
                  <a16:creationId xmlns:a16="http://schemas.microsoft.com/office/drawing/2014/main" id="{00000000-0008-0000-0000-000022000000}"/>
                </a:ext>
              </a:extLst>
            </xdr:cNvPr>
            <xdr:cNvGrpSpPr/>
          </xdr:nvGrpSpPr>
          <xdr:grpSpPr>
            <a:xfrm>
              <a:off x="6983187" y="4520292"/>
              <a:ext cx="1246350" cy="876930"/>
              <a:chOff x="6985000" y="1935327"/>
              <a:chExt cx="1247939" cy="878517"/>
            </a:xfrm>
          </xdr:grpSpPr>
          <xdr:cxnSp macro="">
            <xdr:nvCxnSpPr>
              <xdr:cNvPr id="35" name="Пряма зі стрілкою 34">
                <a:extLst>
                  <a:ext uri="{FF2B5EF4-FFF2-40B4-BE49-F238E27FC236}">
                    <a16:creationId xmlns:a16="http://schemas.microsoft.com/office/drawing/2014/main" id="{00000000-0008-0000-0000-000023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Пряма зі стрілкою 35">
                <a:extLst>
                  <a:ext uri="{FF2B5EF4-FFF2-40B4-BE49-F238E27FC236}">
                    <a16:creationId xmlns:a16="http://schemas.microsoft.com/office/drawing/2014/main" id="{00000000-0008-0000-0000-000024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Пряма зі стрілкою 36">
                <a:extLst>
                  <a:ext uri="{FF2B5EF4-FFF2-40B4-BE49-F238E27FC236}">
                    <a16:creationId xmlns:a16="http://schemas.microsoft.com/office/drawing/2014/main" id="{00000000-0008-0000-0000-000025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5" name="Групувати 4">
            <a:extLst>
              <a:ext uri="{FF2B5EF4-FFF2-40B4-BE49-F238E27FC236}">
                <a16:creationId xmlns:a16="http://schemas.microsoft.com/office/drawing/2014/main" id="{00000000-0008-0000-0000-000005000000}"/>
              </a:ext>
            </a:extLst>
          </xdr:cNvPr>
          <xdr:cNvGrpSpPr/>
        </xdr:nvGrpSpPr>
        <xdr:grpSpPr>
          <a:xfrm>
            <a:off x="3879850" y="1257300"/>
            <a:ext cx="1248355" cy="2405114"/>
            <a:chOff x="3879850" y="1257300"/>
            <a:chExt cx="1248355" cy="2405114"/>
          </a:xfrm>
        </xdr:grpSpPr>
        <xdr:cxnSp macro="">
          <xdr:nvCxnSpPr>
            <xdr:cNvPr id="7" name="Прямая со стрелкой 6">
              <a:extLst>
                <a:ext uri="{FF2B5EF4-FFF2-40B4-BE49-F238E27FC236}">
                  <a16:creationId xmlns:a16="http://schemas.microsoft.com/office/drawing/2014/main" id="{00000000-0008-0000-0000-000007000000}"/>
                </a:ext>
              </a:extLst>
            </xdr:cNvPr>
            <xdr:cNvCxnSpPr/>
          </xdr:nvCxnSpPr>
          <xdr:spPr>
            <a:xfrm>
              <a:off x="3879850" y="1257300"/>
              <a:ext cx="1243254"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flipH="1">
              <a:off x="4497227" y="1270000"/>
              <a:ext cx="4923" cy="2392414"/>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28" name="Прямая со стрелкой 27">
              <a:extLst>
                <a:ext uri="{FF2B5EF4-FFF2-40B4-BE49-F238E27FC236}">
                  <a16:creationId xmlns:a16="http://schemas.microsoft.com/office/drawing/2014/main" id="{00000000-0008-0000-0000-00001C000000}"/>
                </a:ext>
              </a:extLst>
            </xdr:cNvPr>
            <xdr:cNvCxnSpPr/>
          </xdr:nvCxnSpPr>
          <xdr:spPr>
            <a:xfrm flipV="1">
              <a:off x="4499777" y="2466763"/>
              <a:ext cx="617377"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я со стрелкой 28">
              <a:extLst>
                <a:ext uri="{FF2B5EF4-FFF2-40B4-BE49-F238E27FC236}">
                  <a16:creationId xmlns:a16="http://schemas.microsoft.com/office/drawing/2014/main" id="{00000000-0008-0000-0000-00001D000000}"/>
                </a:ext>
              </a:extLst>
            </xdr:cNvPr>
            <xdr:cNvCxnSpPr/>
          </xdr:nvCxnSpPr>
          <xdr:spPr>
            <a:xfrm flipV="1">
              <a:off x="4510828" y="3648123"/>
              <a:ext cx="617377"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22860</xdr:rowOff>
        </xdr:from>
        <xdr:to>
          <xdr:col>1</xdr:col>
          <xdr:colOff>22860</xdr:colOff>
          <xdr:row>2</xdr:row>
          <xdr:rowOff>22860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1"/>
  <sheetViews>
    <sheetView showGridLines="0" tabSelected="1" zoomScaleNormal="100" workbookViewId="0"/>
  </sheetViews>
  <sheetFormatPr defaultColWidth="8.77734375" defaultRowHeight="13.8" x14ac:dyDescent="0.25"/>
  <cols>
    <col min="1" max="1" width="8.5546875" style="19" customWidth="1"/>
    <col min="2" max="2" width="8.77734375" style="19" customWidth="1"/>
    <col min="3" max="3" width="38.21875" style="19" bestFit="1" customWidth="1"/>
    <col min="4" max="5" width="8.77734375" style="19"/>
    <col min="6" max="6" width="46.77734375" style="19" bestFit="1" customWidth="1"/>
    <col min="7" max="8" width="8.77734375" style="19"/>
    <col min="9" max="9" width="3.5546875" style="19" bestFit="1" customWidth="1"/>
    <col min="10" max="10" width="9.77734375" style="19" bestFit="1" customWidth="1"/>
    <col min="11" max="16384" width="8.77734375" style="19"/>
  </cols>
  <sheetData>
    <row r="1" spans="1:10" x14ac:dyDescent="0.25">
      <c r="A1" s="63">
        <v>1</v>
      </c>
    </row>
    <row r="2" spans="1:10" x14ac:dyDescent="0.25">
      <c r="A2" s="63" t="s">
        <v>20</v>
      </c>
    </row>
    <row r="3" spans="1:10" ht="14.7" customHeight="1" thickBot="1" x14ac:dyDescent="0.3">
      <c r="A3" s="40" t="s">
        <v>21</v>
      </c>
    </row>
    <row r="4" spans="1:10" ht="16.8" thickTop="1" thickBot="1" x14ac:dyDescent="0.3">
      <c r="C4" s="91" t="str">
        <f>IF($A$1=1,"ЗВЕДЕНИЙ БЮДЖЕТ УКРАЇНИ","CONSOLIDATED BUDGET OF UKRAINE")</f>
        <v>ЗВЕДЕНИЙ БЮДЖЕТ УКРАЇНИ</v>
      </c>
      <c r="F4" s="94" t="str">
        <f>IF($A$1=1,"Доходи","Revenue")</f>
        <v>Доходи</v>
      </c>
      <c r="I4" s="41">
        <v>1</v>
      </c>
      <c r="J4" s="41" t="str">
        <f>IF($A$1=1,"Місяць","Month")</f>
        <v>Місяць</v>
      </c>
    </row>
    <row r="5" spans="1:10" ht="15" thickTop="1" thickBot="1" x14ac:dyDescent="0.3">
      <c r="C5" s="92"/>
      <c r="F5" s="95"/>
      <c r="J5" s="42"/>
    </row>
    <row r="6" spans="1:10" ht="16.8" thickTop="1" thickBot="1" x14ac:dyDescent="0.3">
      <c r="C6" s="92"/>
      <c r="F6" s="95"/>
      <c r="I6" s="43">
        <v>2</v>
      </c>
      <c r="J6" s="44" t="str">
        <f>IF($A$1=1,"Квартал","Quarter")</f>
        <v>Квартал</v>
      </c>
    </row>
    <row r="7" spans="1:10" ht="15" thickTop="1" thickBot="1" x14ac:dyDescent="0.3">
      <c r="C7" s="92"/>
      <c r="F7" s="95"/>
    </row>
    <row r="8" spans="1:10" ht="16.8" thickTop="1" thickBot="1" x14ac:dyDescent="0.3">
      <c r="C8" s="92"/>
      <c r="F8" s="96"/>
      <c r="I8" s="41">
        <v>3</v>
      </c>
      <c r="J8" s="41" t="str">
        <f>IF($A$1=1,"Рік","Year")</f>
        <v>Рік</v>
      </c>
    </row>
    <row r="9" spans="1:10" ht="15" thickTop="1" thickBot="1" x14ac:dyDescent="0.3">
      <c r="C9" s="93"/>
    </row>
    <row r="10" spans="1:10" ht="16.8" thickTop="1" thickBot="1" x14ac:dyDescent="0.3">
      <c r="F10" s="94" t="str">
        <f>IF($A$1=1,"Видатки","Expenditure")</f>
        <v>Видатки</v>
      </c>
      <c r="I10" s="41">
        <v>4</v>
      </c>
      <c r="J10" s="41" t="str">
        <f>IF($A$1=1,"Місяць","Month")</f>
        <v>Місяць</v>
      </c>
    </row>
    <row r="11" spans="1:10" ht="15" thickTop="1" thickBot="1" x14ac:dyDescent="0.3">
      <c r="F11" s="95"/>
      <c r="J11" s="42"/>
    </row>
    <row r="12" spans="1:10" ht="16.8" thickTop="1" thickBot="1" x14ac:dyDescent="0.3">
      <c r="F12" s="95"/>
      <c r="I12" s="43">
        <v>5</v>
      </c>
      <c r="J12" s="44" t="str">
        <f>IF($A$1=1,"Квартал","Quarter")</f>
        <v>Квартал</v>
      </c>
    </row>
    <row r="13" spans="1:10" ht="15" thickTop="1" thickBot="1" x14ac:dyDescent="0.3">
      <c r="F13" s="95"/>
    </row>
    <row r="14" spans="1:10" ht="16.8" thickTop="1" thickBot="1" x14ac:dyDescent="0.3">
      <c r="F14" s="96"/>
      <c r="I14" s="41">
        <v>6</v>
      </c>
      <c r="J14" s="41" t="str">
        <f>IF($A$1=1,"Рік","Year")</f>
        <v>Рік</v>
      </c>
    </row>
    <row r="15" spans="1:10" ht="15" thickTop="1" thickBot="1" x14ac:dyDescent="0.3"/>
    <row r="16" spans="1:10" ht="16.8" thickTop="1" thickBot="1" x14ac:dyDescent="0.3">
      <c r="F16" s="94" t="str">
        <f>IF($A$1=1,"Фінансування, Кредитування","Financing, Lending")</f>
        <v>Фінансування, Кредитування</v>
      </c>
      <c r="I16" s="41">
        <v>7</v>
      </c>
      <c r="J16" s="41" t="str">
        <f>IF($A$1=1,"Місяць","Month")</f>
        <v>Місяць</v>
      </c>
    </row>
    <row r="17" spans="6:10" ht="15" thickTop="1" thickBot="1" x14ac:dyDescent="0.3">
      <c r="F17" s="95"/>
      <c r="J17" s="42"/>
    </row>
    <row r="18" spans="6:10" ht="16.8" thickTop="1" thickBot="1" x14ac:dyDescent="0.3">
      <c r="F18" s="95"/>
      <c r="I18" s="43">
        <v>8</v>
      </c>
      <c r="J18" s="44" t="str">
        <f>IF($A$1=1,"Квартал","Quarter")</f>
        <v>Квартал</v>
      </c>
    </row>
    <row r="19" spans="6:10" ht="15" thickTop="1" thickBot="1" x14ac:dyDescent="0.3">
      <c r="F19" s="95"/>
    </row>
    <row r="20" spans="6:10" ht="16.8" thickTop="1" thickBot="1" x14ac:dyDescent="0.3">
      <c r="F20" s="96"/>
      <c r="I20" s="41">
        <v>9</v>
      </c>
      <c r="J20" s="41" t="str">
        <f>IF($A$1=1,"Рік","Year")</f>
        <v>Рік</v>
      </c>
    </row>
    <row r="21" spans="6:10" ht="14.4" thickTop="1" x14ac:dyDescent="0.25"/>
  </sheetData>
  <sheetProtection algorithmName="SHA-512" hashValue="X8Z/e7EJb5H4M98jeuDH7jrycf2PVjUraoCGKrA/ldBFH0+kB0Z+fP+FgfWaR8aMlBvyWqIsxQbujUhGjbyibg==" saltValue="DN+95YsUWC8srGecxXT6uA==" spinCount="100000" sheet="1" objects="1" scenarios="1" pivotTables="0"/>
  <mergeCells count="4">
    <mergeCell ref="C4:C9"/>
    <mergeCell ref="F4:F8"/>
    <mergeCell ref="F10:F14"/>
    <mergeCell ref="F16:F20"/>
  </mergeCells>
  <hyperlinks>
    <hyperlink ref="I6" location="'2'!A1" display="'2'!A1"/>
    <hyperlink ref="I12" location="'5'!A1" display="'5'!A1"/>
    <hyperlink ref="I18" location="'8'!A1" display="'8'!A1"/>
  </hyperlinks>
  <printOptions horizontalCentered="1" verticalCentered="1"/>
  <pageMargins left="0.70866141732283472" right="0.70866141732283472" top="0.74803149606299213" bottom="0.74803149606299213"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22860</xdr:rowOff>
                  </from>
                  <to>
                    <xdr:col>1</xdr:col>
                    <xdr:colOff>22860</xdr:colOff>
                    <xdr:row>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D79B"/>
  </sheetPr>
  <dimension ref="A1:BG37"/>
  <sheetViews>
    <sheetView showGridLines="0" zoomScale="60" zoomScaleNormal="60" zoomScaleSheetLayoutView="40" zoomScalePageLayoutView="25" workbookViewId="0">
      <pane xSplit="3" ySplit="2" topLeftCell="AY3" activePane="bottomRight" state="frozen"/>
      <selection pane="topRight" activeCell="D1" sqref="D1"/>
      <selection pane="bottomLeft" activeCell="A3" sqref="A3"/>
      <selection pane="bottomRight"/>
    </sheetView>
  </sheetViews>
  <sheetFormatPr defaultColWidth="8.77734375" defaultRowHeight="13.8" x14ac:dyDescent="0.25"/>
  <cols>
    <col min="1" max="1" width="15.5546875" style="52" customWidth="1"/>
    <col min="2" max="2" width="70.5546875" style="61" customWidth="1"/>
    <col min="3" max="3" width="20.77734375" style="61" customWidth="1"/>
    <col min="4" max="5" width="11.77734375" style="61" customWidth="1"/>
    <col min="6" max="31" width="11.77734375" style="52" customWidth="1"/>
    <col min="32" max="43" width="12.77734375" style="52" customWidth="1"/>
    <col min="44" max="44" width="12" style="52" customWidth="1"/>
    <col min="45" max="51" width="12.77734375" style="52" customWidth="1"/>
    <col min="52" max="54" width="10.44140625" style="52" customWidth="1"/>
    <col min="55" max="55" width="10.77734375" style="52" customWidth="1"/>
    <col min="56" max="56" width="11.21875" style="52" customWidth="1"/>
    <col min="57" max="57" width="11.88671875" style="52" customWidth="1"/>
    <col min="58" max="58" width="11.6640625" style="52" customWidth="1"/>
    <col min="59" max="59" width="11.77734375" style="52" customWidth="1"/>
    <col min="60" max="16384" width="8.77734375" style="52"/>
  </cols>
  <sheetData>
    <row r="1" spans="1:59" s="55" customFormat="1" ht="20.100000000000001" customHeight="1" x14ac:dyDescent="0.3">
      <c r="A1" s="90" t="str">
        <f>IF('0'!$A$1=1,"до змісту","to title")</f>
        <v>до змісту</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59" ht="31.2" x14ac:dyDescent="0.25">
      <c r="A2" s="100" t="str">
        <f>IF('0'!$A$1=1,"Доходи Зведеного бюджету * (млн. гривень)","Consolidated budget revenue * (UAH million)")</f>
        <v>Доходи Зведеного бюджету * (млн. гривень)</v>
      </c>
      <c r="B2" s="101"/>
      <c r="C2" s="3" t="str">
        <f>IF('0'!$A$1=1,"код бюджетної класифікації","budget classificationcode")</f>
        <v>код бюджетної класифікації</v>
      </c>
      <c r="D2" s="4" t="s">
        <v>0</v>
      </c>
      <c r="E2" s="4" t="s">
        <v>1</v>
      </c>
      <c r="F2" s="4" t="s">
        <v>2</v>
      </c>
      <c r="G2" s="5" t="s">
        <v>3</v>
      </c>
      <c r="H2" s="4" t="s">
        <v>4</v>
      </c>
      <c r="I2" s="4" t="s">
        <v>5</v>
      </c>
      <c r="J2" s="4" t="s">
        <v>6</v>
      </c>
      <c r="K2" s="5" t="s">
        <v>7</v>
      </c>
      <c r="L2" s="4" t="s">
        <v>8</v>
      </c>
      <c r="M2" s="4" t="s">
        <v>9</v>
      </c>
      <c r="N2" s="4" t="s">
        <v>10</v>
      </c>
      <c r="O2" s="5" t="s">
        <v>11</v>
      </c>
      <c r="P2" s="4" t="s">
        <v>12</v>
      </c>
      <c r="Q2" s="4" t="s">
        <v>13</v>
      </c>
      <c r="R2" s="4" t="s">
        <v>14</v>
      </c>
      <c r="S2" s="5" t="s">
        <v>15</v>
      </c>
      <c r="T2" s="4" t="s">
        <v>16</v>
      </c>
      <c r="U2" s="4" t="s">
        <v>17</v>
      </c>
      <c r="V2" s="4" t="s">
        <v>18</v>
      </c>
      <c r="W2" s="4" t="s">
        <v>19</v>
      </c>
      <c r="X2" s="59" t="s">
        <v>22</v>
      </c>
      <c r="Y2" s="4" t="s">
        <v>23</v>
      </c>
      <c r="Z2" s="4" t="s">
        <v>24</v>
      </c>
      <c r="AA2" s="4" t="s">
        <v>25</v>
      </c>
      <c r="AB2" s="59" t="s">
        <v>26</v>
      </c>
      <c r="AC2" s="4" t="s">
        <v>27</v>
      </c>
      <c r="AD2" s="4" t="s">
        <v>28</v>
      </c>
      <c r="AE2" s="4" t="s">
        <v>29</v>
      </c>
      <c r="AF2" s="59" t="s">
        <v>30</v>
      </c>
      <c r="AG2" s="4" t="s">
        <v>31</v>
      </c>
      <c r="AH2" s="4" t="s">
        <v>32</v>
      </c>
      <c r="AI2" s="4" t="s">
        <v>33</v>
      </c>
      <c r="AJ2" s="59" t="s">
        <v>34</v>
      </c>
      <c r="AK2" s="4" t="s">
        <v>35</v>
      </c>
      <c r="AL2" s="4" t="s">
        <v>36</v>
      </c>
      <c r="AM2" s="4" t="s">
        <v>37</v>
      </c>
      <c r="AN2" s="59" t="s">
        <v>38</v>
      </c>
      <c r="AO2" s="4" t="s">
        <v>39</v>
      </c>
      <c r="AP2" s="4" t="s">
        <v>40</v>
      </c>
      <c r="AQ2" s="4" t="s">
        <v>41</v>
      </c>
      <c r="AR2" s="59" t="s">
        <v>42</v>
      </c>
      <c r="AS2" s="4" t="s">
        <v>43</v>
      </c>
      <c r="AT2" s="4" t="s">
        <v>44</v>
      </c>
      <c r="AU2" s="4" t="s">
        <v>45</v>
      </c>
      <c r="AV2" s="59" t="s">
        <v>46</v>
      </c>
      <c r="AW2" s="4" t="s">
        <v>47</v>
      </c>
      <c r="AX2" s="4" t="s">
        <v>48</v>
      </c>
      <c r="AY2" s="4" t="s">
        <v>49</v>
      </c>
      <c r="AZ2" s="59" t="s">
        <v>50</v>
      </c>
      <c r="BA2" s="4" t="s">
        <v>51</v>
      </c>
      <c r="BB2" s="4" t="s">
        <v>52</v>
      </c>
      <c r="BC2" s="4" t="s">
        <v>53</v>
      </c>
      <c r="BD2" s="59" t="s">
        <v>55</v>
      </c>
      <c r="BE2" s="4" t="s">
        <v>56</v>
      </c>
      <c r="BF2" s="4" t="s">
        <v>57</v>
      </c>
      <c r="BG2" s="4" t="s">
        <v>58</v>
      </c>
    </row>
    <row r="3" spans="1:59" ht="45" customHeight="1" x14ac:dyDescent="0.25">
      <c r="A3" s="97" t="str">
        <f>IF('0'!$A$1=1,"ЗА КЛАСИФІКАЦІЄЮ ДОХОДІВ БЮДЖЕТУ","CLASSIFICATION OF BUDGET REVENUE")</f>
        <v>ЗА КЛАСИФІКАЦІЄЮ ДОХОДІВ БЮДЖЕТУ</v>
      </c>
      <c r="B3" s="7" t="str">
        <f>IF('0'!$A$1=1,"Разом доходів (без урахування міжбюджетних трансфертів)","Revenue (less interbudget transfers)")</f>
        <v>Разом доходів (без урахування міжбюджетних трансфертів)</v>
      </c>
      <c r="C3" s="8"/>
      <c r="D3" s="64">
        <v>84435.518623800046</v>
      </c>
      <c r="E3" s="64">
        <v>93411.073195309989</v>
      </c>
      <c r="F3" s="64">
        <v>108970.02310157998</v>
      </c>
      <c r="G3" s="65">
        <v>111736.96028552001</v>
      </c>
      <c r="H3" s="64">
        <v>98602.373827380026</v>
      </c>
      <c r="I3" s="64">
        <v>110199.28534420997</v>
      </c>
      <c r="J3" s="64">
        <v>109171.97225037002</v>
      </c>
      <c r="K3" s="65">
        <v>127551.64065217</v>
      </c>
      <c r="L3" s="64">
        <v>106895.58128703001</v>
      </c>
      <c r="M3" s="64">
        <v>104186.56471774002</v>
      </c>
      <c r="N3" s="64">
        <v>114822.59963645003</v>
      </c>
      <c r="O3" s="65">
        <v>116883.94364947011</v>
      </c>
      <c r="P3" s="64">
        <v>112208.10401187</v>
      </c>
      <c r="Q3" s="64">
        <v>112319.71488075999</v>
      </c>
      <c r="R3" s="64">
        <v>108887.30030181998</v>
      </c>
      <c r="S3" s="65">
        <v>122652.20435182995</v>
      </c>
      <c r="T3" s="64">
        <v>140264.72225004996</v>
      </c>
      <c r="U3" s="64">
        <v>158397.98485375996</v>
      </c>
      <c r="V3" s="64">
        <v>169274.54020448006</v>
      </c>
      <c r="W3" s="64">
        <v>184093.74706526997</v>
      </c>
      <c r="X3" s="66">
        <v>163436.53208910004</v>
      </c>
      <c r="Y3" s="64">
        <v>176066.02226992004</v>
      </c>
      <c r="Z3" s="64">
        <v>185755.50221850001</v>
      </c>
      <c r="AA3" s="64">
        <v>257601.4283744999</v>
      </c>
      <c r="AB3" s="66">
        <v>220492.15463027009</v>
      </c>
      <c r="AC3" s="64">
        <v>275479.73914294003</v>
      </c>
      <c r="AD3" s="64">
        <v>245199.03099726001</v>
      </c>
      <c r="AE3" s="64">
        <v>275798.58336126001</v>
      </c>
      <c r="AF3" s="66">
        <v>248852.78133631998</v>
      </c>
      <c r="AG3" s="64">
        <v>318546.37252006005</v>
      </c>
      <c r="AH3" s="64">
        <v>289767.07145522989</v>
      </c>
      <c r="AI3" s="64">
        <v>327124.54000817984</v>
      </c>
      <c r="AJ3" s="66">
        <v>274786.48323758005</v>
      </c>
      <c r="AK3" s="64">
        <v>367904.36409451987</v>
      </c>
      <c r="AL3" s="64">
        <v>307452.62532838993</v>
      </c>
      <c r="AM3" s="64">
        <v>339705.69701588992</v>
      </c>
      <c r="AN3" s="66">
        <v>280622.82270695001</v>
      </c>
      <c r="AO3" s="64">
        <v>373195.32648884994</v>
      </c>
      <c r="AP3" s="64">
        <v>323098.67691533989</v>
      </c>
      <c r="AQ3" s="64">
        <v>399756.93756456987</v>
      </c>
      <c r="AR3" s="66">
        <v>330822.81838456</v>
      </c>
      <c r="AS3" s="64">
        <v>425986.31807893998</v>
      </c>
      <c r="AT3" s="64">
        <v>423293.95468161011</v>
      </c>
      <c r="AU3" s="64">
        <f>1662333.59393449-(AR3+AS3+AT3)</f>
        <v>482230.50278938003</v>
      </c>
      <c r="AV3" s="66">
        <v>418465.75522296003</v>
      </c>
      <c r="AW3" s="64">
        <v>390705.12692775996</v>
      </c>
      <c r="AX3" s="64">
        <v>728578.20768019988</v>
      </c>
      <c r="AY3" s="64">
        <v>658885.54036504007</v>
      </c>
      <c r="AZ3" s="66">
        <v>627674.88680718991</v>
      </c>
      <c r="BA3" s="64">
        <v>890908.41198578011</v>
      </c>
      <c r="BB3" s="64">
        <v>830653.15852328995</v>
      </c>
      <c r="BC3" s="76">
        <v>755583.09041511023</v>
      </c>
      <c r="BD3" s="66">
        <v>747148.88377945998</v>
      </c>
      <c r="BE3" s="64">
        <v>783859.28134600993</v>
      </c>
      <c r="BF3" s="64">
        <v>972453.71674403979</v>
      </c>
      <c r="BG3" s="76">
        <v>1085127.9797747303</v>
      </c>
    </row>
    <row r="4" spans="1:59" ht="35.1" customHeight="1" x14ac:dyDescent="0.25">
      <c r="A4" s="98"/>
      <c r="B4" s="9" t="str">
        <f>IF('0'!$A$1=1,"Податкові надходження","Tax revenue")</f>
        <v>Податкові надходження</v>
      </c>
      <c r="C4" s="10">
        <v>10000000</v>
      </c>
      <c r="D4" s="67">
        <v>73045.591995630006</v>
      </c>
      <c r="E4" s="67">
        <v>80660.048790119996</v>
      </c>
      <c r="F4" s="67">
        <v>88715.651170369994</v>
      </c>
      <c r="G4" s="68">
        <v>92270.611536239972</v>
      </c>
      <c r="H4" s="67">
        <v>83560.784917400015</v>
      </c>
      <c r="I4" s="67">
        <v>92642.71689330996</v>
      </c>
      <c r="J4" s="67">
        <v>87421.999419930013</v>
      </c>
      <c r="K4" s="68">
        <v>96941.716133350041</v>
      </c>
      <c r="L4" s="67">
        <v>87643.256881320005</v>
      </c>
      <c r="M4" s="67">
        <v>86555.445308629976</v>
      </c>
      <c r="N4" s="67">
        <v>88178.308605230006</v>
      </c>
      <c r="O4" s="68">
        <v>91591.110906970047</v>
      </c>
      <c r="P4" s="67">
        <v>83519.729901230006</v>
      </c>
      <c r="Q4" s="67">
        <v>90452.246574839999</v>
      </c>
      <c r="R4" s="67">
        <v>87020.877502190007</v>
      </c>
      <c r="S4" s="68">
        <v>106519.07715010998</v>
      </c>
      <c r="T4" s="67">
        <v>112631.12757857001</v>
      </c>
      <c r="U4" s="67">
        <v>119085.65744856998</v>
      </c>
      <c r="V4" s="67">
        <v>127619.58899697999</v>
      </c>
      <c r="W4" s="67">
        <v>148299.52565468999</v>
      </c>
      <c r="X4" s="69">
        <v>146940.75388820999</v>
      </c>
      <c r="Y4" s="67">
        <v>153965.18307817</v>
      </c>
      <c r="Z4" s="67">
        <v>159645.25883820996</v>
      </c>
      <c r="AA4" s="67">
        <v>190230.48276360991</v>
      </c>
      <c r="AB4" s="69">
        <v>199335.6757809</v>
      </c>
      <c r="AC4" s="67">
        <v>187402.29161901999</v>
      </c>
      <c r="AD4" s="67">
        <v>208796.95495461999</v>
      </c>
      <c r="AE4" s="67">
        <v>232623.89153144998</v>
      </c>
      <c r="AF4" s="69">
        <v>223061.9850394</v>
      </c>
      <c r="AG4" s="67">
        <v>233601.52633646998</v>
      </c>
      <c r="AH4" s="67">
        <v>252256.28087403998</v>
      </c>
      <c r="AI4" s="67">
        <v>277428.73153723998</v>
      </c>
      <c r="AJ4" s="69">
        <v>246503.36219221004</v>
      </c>
      <c r="AK4" s="67">
        <v>257945.01237739</v>
      </c>
      <c r="AL4" s="67">
        <v>270351.78073564993</v>
      </c>
      <c r="AM4" s="67">
        <v>295521.68554991984</v>
      </c>
      <c r="AN4" s="69">
        <v>255239.85686512</v>
      </c>
      <c r="AO4" s="67">
        <v>234792.56847355003</v>
      </c>
      <c r="AP4" s="67">
        <v>288394.86984616006</v>
      </c>
      <c r="AQ4" s="67">
        <v>358259.89112680999</v>
      </c>
      <c r="AR4" s="69">
        <v>303480.68493058003</v>
      </c>
      <c r="AS4" s="67">
        <v>334843.86315993994</v>
      </c>
      <c r="AT4" s="67">
        <v>379382.04263331997</v>
      </c>
      <c r="AU4" s="67">
        <v>436097.48491798004</v>
      </c>
      <c r="AV4" s="69">
        <v>324021.903574</v>
      </c>
      <c r="AW4" s="67">
        <v>271618.16990759992</v>
      </c>
      <c r="AX4" s="67">
        <v>366127.08991833008</v>
      </c>
      <c r="AY4" s="67">
        <v>381457.87529133004</v>
      </c>
      <c r="AZ4" s="69">
        <v>353348.52292984002</v>
      </c>
      <c r="BA4" s="67">
        <v>388995.72813946992</v>
      </c>
      <c r="BB4" s="67">
        <v>436354.15204694</v>
      </c>
      <c r="BC4" s="67">
        <v>459386.59897363</v>
      </c>
      <c r="BD4" s="69">
        <v>505068.85669317999</v>
      </c>
      <c r="BE4" s="67">
        <v>490669.5874598801</v>
      </c>
      <c r="BF4" s="67">
        <v>521977.22981048987</v>
      </c>
      <c r="BG4" s="67">
        <v>570568.09105629008</v>
      </c>
    </row>
    <row r="5" spans="1:59" ht="35.1" customHeight="1" x14ac:dyDescent="0.25">
      <c r="A5" s="98"/>
      <c r="B5" s="11"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5" s="12">
        <v>11000000</v>
      </c>
      <c r="D5" s="70">
        <v>24326.972986679997</v>
      </c>
      <c r="E5" s="70">
        <v>29149.389191329989</v>
      </c>
      <c r="F5" s="70">
        <v>28856.609503529988</v>
      </c>
      <c r="G5" s="71">
        <v>32988.527314170002</v>
      </c>
      <c r="H5" s="70">
        <v>29295.972196810002</v>
      </c>
      <c r="I5" s="70">
        <v>31357.920395269994</v>
      </c>
      <c r="J5" s="70">
        <v>28330.375673670002</v>
      </c>
      <c r="K5" s="71">
        <v>34901.138659770004</v>
      </c>
      <c r="L5" s="70">
        <v>34621.57749068</v>
      </c>
      <c r="M5" s="70">
        <v>30142.542860599999</v>
      </c>
      <c r="N5" s="70">
        <v>30416.241922699992</v>
      </c>
      <c r="O5" s="71">
        <v>31964.556493450043</v>
      </c>
      <c r="P5" s="70">
        <v>31760.56599237</v>
      </c>
      <c r="Q5" s="70">
        <v>27348.774595180003</v>
      </c>
      <c r="R5" s="70">
        <v>26974.006678560007</v>
      </c>
      <c r="S5" s="71">
        <v>29321.083755479995</v>
      </c>
      <c r="T5" s="70">
        <v>37095.7972305</v>
      </c>
      <c r="U5" s="70">
        <v>32126.218079450002</v>
      </c>
      <c r="V5" s="70">
        <v>32405.692086929994</v>
      </c>
      <c r="W5" s="70">
        <v>37408.635232400004</v>
      </c>
      <c r="X5" s="72">
        <v>44874.517099000004</v>
      </c>
      <c r="Y5" s="70">
        <v>44873.456371440014</v>
      </c>
      <c r="Z5" s="70">
        <v>48705.367949630017</v>
      </c>
      <c r="AA5" s="70">
        <v>60551.676619989972</v>
      </c>
      <c r="AB5" s="72">
        <v>53459.193121670003</v>
      </c>
      <c r="AC5" s="70">
        <v>65988.08789005001</v>
      </c>
      <c r="AD5" s="70">
        <v>65531.014872500004</v>
      </c>
      <c r="AE5" s="70">
        <v>74104.638568479975</v>
      </c>
      <c r="AF5" s="72">
        <v>80628.168364320009</v>
      </c>
      <c r="AG5" s="70">
        <v>82121.76838316003</v>
      </c>
      <c r="AH5" s="70">
        <v>82589.951375539968</v>
      </c>
      <c r="AI5" s="70">
        <v>90743.063829120016</v>
      </c>
      <c r="AJ5" s="72">
        <v>91788.09128180999</v>
      </c>
      <c r="AK5" s="70">
        <v>94758.769683210005</v>
      </c>
      <c r="AL5" s="70">
        <v>95747.165537510038</v>
      </c>
      <c r="AM5" s="70">
        <v>110481.20669012005</v>
      </c>
      <c r="AN5" s="72">
        <v>105152.55326861001</v>
      </c>
      <c r="AO5" s="70">
        <v>89704.537796510005</v>
      </c>
      <c r="AP5" s="70">
        <v>96066.072127630003</v>
      </c>
      <c r="AQ5" s="70">
        <v>122655.87108038994</v>
      </c>
      <c r="AR5" s="72">
        <v>108807.46223886999</v>
      </c>
      <c r="AS5" s="70">
        <v>126856.00242061001</v>
      </c>
      <c r="AT5" s="70">
        <v>132318.08795704003</v>
      </c>
      <c r="AU5" s="70">
        <v>145648.40927760996</v>
      </c>
      <c r="AV5" s="72">
        <v>126167.09777187</v>
      </c>
      <c r="AW5" s="70">
        <v>128251.79991196995</v>
      </c>
      <c r="AX5" s="70">
        <v>136806.09907766007</v>
      </c>
      <c r="AY5" s="70">
        <v>160009.39735165006</v>
      </c>
      <c r="AZ5" s="72">
        <v>144557.07545904</v>
      </c>
      <c r="BA5" s="70">
        <v>156309.31412467998</v>
      </c>
      <c r="BB5" s="70">
        <v>168748.90563616002</v>
      </c>
      <c r="BC5" s="70">
        <v>186018.11228303995</v>
      </c>
      <c r="BD5" s="72">
        <v>227305.08047518</v>
      </c>
      <c r="BE5" s="70">
        <v>196406.28477133001</v>
      </c>
      <c r="BF5" s="70">
        <v>210917.79097308998</v>
      </c>
      <c r="BG5" s="70">
        <v>248047.63549996994</v>
      </c>
    </row>
    <row r="6" spans="1:59" ht="18" customHeight="1" x14ac:dyDescent="0.25">
      <c r="A6" s="98"/>
      <c r="B6" s="14" t="str">
        <f>IF('0'!$A$1=1,"Податок та збір на доходи фізичних осіб","Personal income tax")</f>
        <v>Податок та збір на доходи фізичних осіб</v>
      </c>
      <c r="C6" s="12">
        <v>11010000</v>
      </c>
      <c r="D6" s="70">
        <v>12802.964330749997</v>
      </c>
      <c r="E6" s="70">
        <v>15027.417553679996</v>
      </c>
      <c r="F6" s="70">
        <v>15445.275387269994</v>
      </c>
      <c r="G6" s="71">
        <v>16948.864673579992</v>
      </c>
      <c r="H6" s="70">
        <v>14918.563862470002</v>
      </c>
      <c r="I6" s="70">
        <v>17030.158190919996</v>
      </c>
      <c r="J6" s="70">
        <v>17237.993451379996</v>
      </c>
      <c r="K6" s="71">
        <v>18905.672859909988</v>
      </c>
      <c r="L6" s="70">
        <v>15970.512093189998</v>
      </c>
      <c r="M6" s="70">
        <v>17968.560972639996</v>
      </c>
      <c r="N6" s="70">
        <v>18478.525332519988</v>
      </c>
      <c r="O6" s="71">
        <v>19733.473984690041</v>
      </c>
      <c r="P6" s="70">
        <v>16176.29543713</v>
      </c>
      <c r="Q6" s="70">
        <v>17923.64214566</v>
      </c>
      <c r="R6" s="70">
        <v>18677.068120660006</v>
      </c>
      <c r="S6" s="71">
        <v>22425.939638939992</v>
      </c>
      <c r="T6" s="70">
        <v>20496.903819289997</v>
      </c>
      <c r="U6" s="70">
        <v>24222.093166169994</v>
      </c>
      <c r="V6" s="70">
        <v>25396.254239410002</v>
      </c>
      <c r="W6" s="70">
        <v>29867.922758289991</v>
      </c>
      <c r="X6" s="72">
        <v>28740.372738230002</v>
      </c>
      <c r="Y6" s="70">
        <v>33872.440466739994</v>
      </c>
      <c r="Z6" s="70">
        <v>35802.700125919982</v>
      </c>
      <c r="AA6" s="70">
        <v>40366.273219230003</v>
      </c>
      <c r="AB6" s="72">
        <v>38961.214371500006</v>
      </c>
      <c r="AC6" s="70">
        <v>45654.502122749989</v>
      </c>
      <c r="AD6" s="70">
        <v>47277.014454539982</v>
      </c>
      <c r="AE6" s="70">
        <v>53793.400644319976</v>
      </c>
      <c r="AF6" s="72">
        <v>48890.855928460005</v>
      </c>
      <c r="AG6" s="70">
        <v>56744.726053909995</v>
      </c>
      <c r="AH6" s="70">
        <v>58120.796508619969</v>
      </c>
      <c r="AI6" s="70">
        <v>66144.225940740027</v>
      </c>
      <c r="AJ6" s="72">
        <v>59959.038965279986</v>
      </c>
      <c r="AK6" s="70">
        <v>68479.35651581001</v>
      </c>
      <c r="AL6" s="70">
        <v>70513.839796069995</v>
      </c>
      <c r="AM6" s="70">
        <v>76506.222949160001</v>
      </c>
      <c r="AN6" s="72">
        <v>68795.527864659991</v>
      </c>
      <c r="AO6" s="70">
        <v>66497.758208940009</v>
      </c>
      <c r="AP6" s="70">
        <v>74440.156602539995</v>
      </c>
      <c r="AQ6" s="70">
        <v>85373.831864659966</v>
      </c>
      <c r="AR6" s="72">
        <v>74620.773480389995</v>
      </c>
      <c r="AS6" s="70">
        <v>86452.799181979994</v>
      </c>
      <c r="AT6" s="70">
        <v>87432.473118440015</v>
      </c>
      <c r="AU6" s="70">
        <v>101279.43085561</v>
      </c>
      <c r="AV6" s="72">
        <v>86043.330887190008</v>
      </c>
      <c r="AW6" s="70">
        <v>96062.647807250003</v>
      </c>
      <c r="AX6" s="70">
        <v>110534.27115218001</v>
      </c>
      <c r="AY6" s="70">
        <v>128032.36558918998</v>
      </c>
      <c r="AZ6" s="72">
        <v>105829.13963975001</v>
      </c>
      <c r="BA6" s="70">
        <v>119815.90058029001</v>
      </c>
      <c r="BB6" s="70">
        <v>126585.32188372</v>
      </c>
      <c r="BC6" s="70">
        <v>144112.62787314004</v>
      </c>
      <c r="BD6" s="72">
        <v>120304.14623389</v>
      </c>
      <c r="BE6" s="70">
        <v>140982.79079517</v>
      </c>
      <c r="BF6" s="70">
        <v>152455.02708137999</v>
      </c>
      <c r="BG6" s="70">
        <v>169883.70211043998</v>
      </c>
    </row>
    <row r="7" spans="1:59" ht="18" customHeight="1" x14ac:dyDescent="0.25">
      <c r="A7" s="98"/>
      <c r="B7" s="14" t="str">
        <f>IF('0'!$A$1=1,"Податок на прибуток підприємств, з них:","Corporate profit tax, inc.:")</f>
        <v>Податок на прибуток підприємств, з них:</v>
      </c>
      <c r="C7" s="12">
        <v>11020000</v>
      </c>
      <c r="D7" s="70">
        <v>11524.00865593</v>
      </c>
      <c r="E7" s="70">
        <v>14121.971637649996</v>
      </c>
      <c r="F7" s="70">
        <v>13411.334116259997</v>
      </c>
      <c r="G7" s="71">
        <v>16039.662640590002</v>
      </c>
      <c r="H7" s="70">
        <v>14377.408334340002</v>
      </c>
      <c r="I7" s="70">
        <v>14327.762204350001</v>
      </c>
      <c r="J7" s="70">
        <v>11092.382222289994</v>
      </c>
      <c r="K7" s="71">
        <v>15995.465799860001</v>
      </c>
      <c r="L7" s="70">
        <v>18651.065397490005</v>
      </c>
      <c r="M7" s="70">
        <v>12173.981887959999</v>
      </c>
      <c r="N7" s="70">
        <v>11937.716590180004</v>
      </c>
      <c r="O7" s="71">
        <v>12231.082508759995</v>
      </c>
      <c r="P7" s="70">
        <v>15584.27055524</v>
      </c>
      <c r="Q7" s="70">
        <v>9425.1324495200024</v>
      </c>
      <c r="R7" s="70">
        <v>8296.9385579000009</v>
      </c>
      <c r="S7" s="71">
        <v>6895.1441165399956</v>
      </c>
      <c r="T7" s="70">
        <v>16598.893411210003</v>
      </c>
      <c r="U7" s="70">
        <v>7904.1249132800003</v>
      </c>
      <c r="V7" s="70">
        <v>7009.4378475200028</v>
      </c>
      <c r="W7" s="70">
        <v>7540.7124741100015</v>
      </c>
      <c r="X7" s="72">
        <v>16134.144360769998</v>
      </c>
      <c r="Y7" s="70">
        <v>11001.015904700002</v>
      </c>
      <c r="Z7" s="70">
        <v>12902.667823710002</v>
      </c>
      <c r="AA7" s="70">
        <v>20185.403400759998</v>
      </c>
      <c r="AB7" s="72">
        <v>14497.978750169998</v>
      </c>
      <c r="AC7" s="70">
        <v>20333.585767299999</v>
      </c>
      <c r="AD7" s="70">
        <v>18254.00041796</v>
      </c>
      <c r="AE7" s="70">
        <v>20311.237924159999</v>
      </c>
      <c r="AF7" s="72">
        <v>31737.312435859996</v>
      </c>
      <c r="AG7" s="70">
        <v>25377.04232925002</v>
      </c>
      <c r="AH7" s="70">
        <v>24469.154866919991</v>
      </c>
      <c r="AI7" s="70">
        <v>24598.837888380003</v>
      </c>
      <c r="AJ7" s="72">
        <v>31829.052316530004</v>
      </c>
      <c r="AK7" s="70">
        <v>26279.413167400009</v>
      </c>
      <c r="AL7" s="70">
        <v>25233.325741440007</v>
      </c>
      <c r="AM7" s="70">
        <v>33974.98374096</v>
      </c>
      <c r="AN7" s="72">
        <v>36357.02540395</v>
      </c>
      <c r="AO7" s="70">
        <v>23206.779587570003</v>
      </c>
      <c r="AP7" s="70">
        <v>21625.91552509</v>
      </c>
      <c r="AQ7" s="70">
        <v>37282.039215729994</v>
      </c>
      <c r="AR7" s="72">
        <v>34186.688758479999</v>
      </c>
      <c r="AS7" s="70">
        <v>40403.203238629998</v>
      </c>
      <c r="AT7" s="70">
        <v>44885.614838600013</v>
      </c>
      <c r="AU7" s="70">
        <v>44368.978421999971</v>
      </c>
      <c r="AV7" s="72">
        <v>40123.766884680001</v>
      </c>
      <c r="AW7" s="70">
        <v>32189.152104719993</v>
      </c>
      <c r="AX7" s="70">
        <v>26271.82792548</v>
      </c>
      <c r="AY7" s="70">
        <v>31977.031762459999</v>
      </c>
      <c r="AZ7" s="72">
        <v>38727.935819290004</v>
      </c>
      <c r="BA7" s="70">
        <v>36493.413544390009</v>
      </c>
      <c r="BB7" s="70">
        <v>42163.581060439981</v>
      </c>
      <c r="BC7" s="70">
        <v>41905.478357899985</v>
      </c>
      <c r="BD7" s="72">
        <v>107000.93468187</v>
      </c>
      <c r="BE7" s="70">
        <v>55423.494484759998</v>
      </c>
      <c r="BF7" s="70">
        <v>58462.769203430027</v>
      </c>
      <c r="BG7" s="70">
        <v>78163.930549530007</v>
      </c>
    </row>
    <row r="8" spans="1:59" ht="31.2" x14ac:dyDescent="0.25">
      <c r="A8" s="98"/>
      <c r="B8" s="11"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8" s="12">
        <v>13000000</v>
      </c>
      <c r="D8" s="70">
        <v>3194.7475713200006</v>
      </c>
      <c r="E8" s="70">
        <v>3660.7478057999992</v>
      </c>
      <c r="F8" s="70">
        <v>3974.5795364600017</v>
      </c>
      <c r="G8" s="71">
        <v>3996.3351077199986</v>
      </c>
      <c r="H8" s="70">
        <v>4010.6240247599999</v>
      </c>
      <c r="I8" s="70">
        <v>4287.0643569700005</v>
      </c>
      <c r="J8" s="70">
        <v>4802.6135315799984</v>
      </c>
      <c r="K8" s="71">
        <v>4437.0503114499988</v>
      </c>
      <c r="L8" s="70">
        <v>6421.1077127000008</v>
      </c>
      <c r="M8" s="70">
        <v>7239.7183536100001</v>
      </c>
      <c r="N8" s="70">
        <v>7700.3990756700005</v>
      </c>
      <c r="O8" s="71">
        <v>7501.7393243699989</v>
      </c>
      <c r="P8" s="70">
        <v>7198.0333723899994</v>
      </c>
      <c r="Q8" s="70">
        <v>7557.8929154199986</v>
      </c>
      <c r="R8" s="70">
        <v>8286.4690631000012</v>
      </c>
      <c r="S8" s="71">
        <v>10554.296487069998</v>
      </c>
      <c r="T8" s="70">
        <v>4477.3373639499996</v>
      </c>
      <c r="U8" s="70">
        <v>9736.0196215399992</v>
      </c>
      <c r="V8" s="70">
        <v>9243.0659607300004</v>
      </c>
      <c r="W8" s="70">
        <v>18501.767112110003</v>
      </c>
      <c r="X8" s="72">
        <v>13158.11984829</v>
      </c>
      <c r="Y8" s="70">
        <v>7596.1210946499996</v>
      </c>
      <c r="Z8" s="70">
        <v>10575.632752289999</v>
      </c>
      <c r="AA8" s="70">
        <v>15278.524579109991</v>
      </c>
      <c r="AB8" s="72">
        <v>20907.672490420002</v>
      </c>
      <c r="AC8" s="70">
        <v>5912.6695678799988</v>
      </c>
      <c r="AD8" s="70">
        <v>14537.138970889999</v>
      </c>
      <c r="AE8" s="70">
        <v>9774.8479717600057</v>
      </c>
      <c r="AF8" s="72">
        <v>10125.24541987</v>
      </c>
      <c r="AG8" s="70">
        <v>11075.583828050003</v>
      </c>
      <c r="AH8" s="70">
        <v>13275.730469019996</v>
      </c>
      <c r="AI8" s="70">
        <v>15610.329077279996</v>
      </c>
      <c r="AJ8" s="72">
        <v>13862.241592000004</v>
      </c>
      <c r="AK8" s="70">
        <v>14209.666919990001</v>
      </c>
      <c r="AL8" s="70">
        <v>11290.334263680001</v>
      </c>
      <c r="AM8" s="70">
        <v>12662.617668580002</v>
      </c>
      <c r="AN8" s="72">
        <v>8126.7993465399995</v>
      </c>
      <c r="AO8" s="70">
        <v>7449.6842343599983</v>
      </c>
      <c r="AP8" s="70">
        <v>9498.650524849998</v>
      </c>
      <c r="AQ8" s="70">
        <v>32037.472158310004</v>
      </c>
      <c r="AR8" s="72">
        <v>13589.80546224</v>
      </c>
      <c r="AS8" s="70">
        <v>14545.14358428</v>
      </c>
      <c r="AT8" s="70">
        <v>18808.469754390004</v>
      </c>
      <c r="AU8" s="70">
        <v>42375.121143890006</v>
      </c>
      <c r="AV8" s="72">
        <v>25348.40917784</v>
      </c>
      <c r="AW8" s="70">
        <v>24357.434486409998</v>
      </c>
      <c r="AX8" s="70">
        <v>21686.024590399989</v>
      </c>
      <c r="AY8" s="70">
        <v>22714.120490630012</v>
      </c>
      <c r="AZ8" s="72">
        <v>18352.337453930002</v>
      </c>
      <c r="BA8" s="70">
        <v>16401.49110037</v>
      </c>
      <c r="BB8" s="70">
        <v>19159.138277000002</v>
      </c>
      <c r="BC8" s="70">
        <v>12396.993620299989</v>
      </c>
      <c r="BD8" s="72">
        <v>12197.247477340001</v>
      </c>
      <c r="BE8" s="70">
        <v>16683.405020599996</v>
      </c>
      <c r="BF8" s="70">
        <v>15766.459939490001</v>
      </c>
      <c r="BG8" s="70">
        <v>14308.753199580004</v>
      </c>
    </row>
    <row r="9" spans="1:59" ht="18" customHeight="1" x14ac:dyDescent="0.25">
      <c r="A9" s="98"/>
      <c r="B9" s="14" t="str">
        <f>IF('0'!$A$1=1,"Рентна плата за користування надрами","Rent on subsoil use")</f>
        <v>Рентна плата за користування надрами</v>
      </c>
      <c r="C9" s="12">
        <v>13030000</v>
      </c>
      <c r="D9" s="70">
        <v>392.17012014000005</v>
      </c>
      <c r="E9" s="70">
        <v>707.87229266000008</v>
      </c>
      <c r="F9" s="70">
        <v>696.8420971999999</v>
      </c>
      <c r="G9" s="71">
        <v>887.06567426000015</v>
      </c>
      <c r="H9" s="70">
        <v>733.02703983000004</v>
      </c>
      <c r="I9" s="70">
        <v>887.15889778999997</v>
      </c>
      <c r="J9" s="70">
        <v>738.25441602000046</v>
      </c>
      <c r="K9" s="71">
        <v>913.15781689999949</v>
      </c>
      <c r="L9" s="70">
        <v>2929.6220546899999</v>
      </c>
      <c r="M9" s="70">
        <v>3672.4574404800001</v>
      </c>
      <c r="N9" s="70">
        <v>3754.2641503599998</v>
      </c>
      <c r="O9" s="71">
        <v>3868.996172539999</v>
      </c>
      <c r="P9" s="70">
        <v>3725.21258644</v>
      </c>
      <c r="Q9" s="70">
        <v>4166.6366610700006</v>
      </c>
      <c r="R9" s="70">
        <v>4559.7438388499995</v>
      </c>
      <c r="S9" s="71">
        <v>7168.8482396399995</v>
      </c>
      <c r="T9" s="70">
        <v>3504.4772024899994</v>
      </c>
      <c r="U9" s="70">
        <v>8726.1572002199991</v>
      </c>
      <c r="V9" s="70">
        <v>8242.9126668300014</v>
      </c>
      <c r="W9" s="70">
        <v>17534.732817160002</v>
      </c>
      <c r="X9" s="72">
        <v>11956.83433548</v>
      </c>
      <c r="Y9" s="70">
        <v>5998.6355892200027</v>
      </c>
      <c r="Z9" s="70">
        <v>8993.0573382700022</v>
      </c>
      <c r="AA9" s="70">
        <v>13832.285330589999</v>
      </c>
      <c r="AB9" s="72">
        <v>19530.855582349999</v>
      </c>
      <c r="AC9" s="70">
        <v>4422.275869330002</v>
      </c>
      <c r="AD9" s="70">
        <v>12933.585597290006</v>
      </c>
      <c r="AE9" s="70">
        <v>8091.9355528000015</v>
      </c>
      <c r="AF9" s="72">
        <v>8366.1315326499989</v>
      </c>
      <c r="AG9" s="70">
        <v>9440.6627862000005</v>
      </c>
      <c r="AH9" s="70">
        <v>11413.093910510001</v>
      </c>
      <c r="AI9" s="70">
        <v>13825.455370690001</v>
      </c>
      <c r="AJ9" s="72">
        <v>12132.760357860001</v>
      </c>
      <c r="AK9" s="70">
        <v>12563.117772210002</v>
      </c>
      <c r="AL9" s="70">
        <v>9499.3535266599974</v>
      </c>
      <c r="AM9" s="70">
        <v>10743.662516839999</v>
      </c>
      <c r="AN9" s="72">
        <v>6298.6503317499992</v>
      </c>
      <c r="AO9" s="70">
        <v>5948.0791680900002</v>
      </c>
      <c r="AP9" s="70">
        <v>7653.2191364800019</v>
      </c>
      <c r="AQ9" s="70">
        <v>30215.165300999997</v>
      </c>
      <c r="AR9" s="72">
        <v>11732.089940469998</v>
      </c>
      <c r="AS9" s="70">
        <v>12965.970358179997</v>
      </c>
      <c r="AT9" s="70">
        <v>17059.061249869999</v>
      </c>
      <c r="AU9" s="70">
        <v>40474.347862830007</v>
      </c>
      <c r="AV9" s="72">
        <v>23680.262597459998</v>
      </c>
      <c r="AW9" s="70">
        <v>23109.722856079996</v>
      </c>
      <c r="AX9" s="70">
        <v>20249.444790110007</v>
      </c>
      <c r="AY9" s="70">
        <v>21051.0067844</v>
      </c>
      <c r="AZ9" s="72">
        <v>16961.578446120002</v>
      </c>
      <c r="BA9" s="70">
        <v>15047.73443615</v>
      </c>
      <c r="BB9" s="70">
        <v>17453.113244810003</v>
      </c>
      <c r="BC9" s="84">
        <v>10803.11058072999</v>
      </c>
      <c r="BD9" s="72">
        <v>10446.84201305</v>
      </c>
      <c r="BE9" s="70">
        <v>15416.477375850003</v>
      </c>
      <c r="BF9" s="70">
        <v>14157.847223779996</v>
      </c>
      <c r="BG9" s="84">
        <v>12390.912607560002</v>
      </c>
    </row>
    <row r="10" spans="1:59" ht="25.2" customHeight="1" x14ac:dyDescent="0.25">
      <c r="A10" s="98"/>
      <c r="B10" s="11" t="str">
        <f>IF('0'!$A$1=1,"Внутрішні податки на товари та послуги, з них:","Domestic taxes on goods and services, inc.:")</f>
        <v>Внутрішні податки на товари та послуги, з них:</v>
      </c>
      <c r="C10" s="12">
        <v>14000000</v>
      </c>
      <c r="D10" s="70">
        <v>36243.962399000004</v>
      </c>
      <c r="E10" s="70">
        <v>38155.724926349991</v>
      </c>
      <c r="F10" s="70">
        <v>45810.247528869993</v>
      </c>
      <c r="G10" s="71">
        <v>43802.99665517002</v>
      </c>
      <c r="H10" s="70">
        <v>39692.003419209999</v>
      </c>
      <c r="I10" s="70">
        <v>46222.016898129994</v>
      </c>
      <c r="J10" s="70">
        <v>44282.200227380003</v>
      </c>
      <c r="K10" s="71">
        <v>47059.35180342001</v>
      </c>
      <c r="L10" s="70">
        <v>38624.619691160005</v>
      </c>
      <c r="M10" s="70">
        <v>41228.478143249995</v>
      </c>
      <c r="N10" s="70">
        <v>41570.763383870028</v>
      </c>
      <c r="O10" s="71">
        <v>43513.633471109977</v>
      </c>
      <c r="P10" s="70">
        <v>35557.767273880003</v>
      </c>
      <c r="Q10" s="70">
        <v>47686.272937560003</v>
      </c>
      <c r="R10" s="70">
        <v>43450.027560610004</v>
      </c>
      <c r="S10" s="71">
        <v>57429.765974270005</v>
      </c>
      <c r="T10" s="70">
        <v>56662.651872110007</v>
      </c>
      <c r="U10" s="70">
        <v>59333.563687479989</v>
      </c>
      <c r="V10" s="70">
        <v>64797.570487530029</v>
      </c>
      <c r="W10" s="70">
        <v>68453.825567170017</v>
      </c>
      <c r="X10" s="72">
        <v>74234.654977419996</v>
      </c>
      <c r="Y10" s="70">
        <v>86231.439227289986</v>
      </c>
      <c r="Z10" s="70">
        <v>81626.458317940007</v>
      </c>
      <c r="AA10" s="70">
        <v>95164.139088790049</v>
      </c>
      <c r="AB10" s="72">
        <v>106045.05840743</v>
      </c>
      <c r="AC10" s="70">
        <v>96808.563001989955</v>
      </c>
      <c r="AD10" s="70">
        <v>107028.29372488006</v>
      </c>
      <c r="AE10" s="70">
        <v>125548.11496095004</v>
      </c>
      <c r="AF10" s="72">
        <v>110653.36428879002</v>
      </c>
      <c r="AG10" s="70">
        <v>119863.73407157</v>
      </c>
      <c r="AH10" s="70">
        <v>131866.08096507</v>
      </c>
      <c r="AI10" s="70">
        <v>144774.81685077999</v>
      </c>
      <c r="AJ10" s="72">
        <v>114392.52650697003</v>
      </c>
      <c r="AK10" s="70">
        <v>123819.31688092998</v>
      </c>
      <c r="AL10" s="70">
        <v>134458.11698667999</v>
      </c>
      <c r="AM10" s="70">
        <v>143096.61915921001</v>
      </c>
      <c r="AN10" s="72">
        <v>115289.23017699999</v>
      </c>
      <c r="AO10" s="70">
        <v>115413.53646025999</v>
      </c>
      <c r="AP10" s="70">
        <v>152634.45107998996</v>
      </c>
      <c r="AQ10" s="70">
        <v>171113.16903589998</v>
      </c>
      <c r="AR10" s="72">
        <v>150667.59915031001</v>
      </c>
      <c r="AS10" s="70">
        <v>162755.23744565001</v>
      </c>
      <c r="AT10" s="70">
        <v>192311.45450752997</v>
      </c>
      <c r="AU10" s="70">
        <v>211055.20194729004</v>
      </c>
      <c r="AV10" s="72">
        <v>143468.20786848001</v>
      </c>
      <c r="AW10" s="70">
        <v>98929.505282619997</v>
      </c>
      <c r="AX10" s="70">
        <v>176510.36420880994</v>
      </c>
      <c r="AY10" s="70">
        <v>163527.23247012013</v>
      </c>
      <c r="AZ10" s="72">
        <v>156949.50508170002</v>
      </c>
      <c r="BA10" s="70">
        <v>180292.15897524997</v>
      </c>
      <c r="BB10" s="70">
        <v>211360.65094011999</v>
      </c>
      <c r="BC10" s="70">
        <v>221940.91304298004</v>
      </c>
      <c r="BD10" s="72">
        <v>222880.28253951998</v>
      </c>
      <c r="BE10" s="70">
        <v>236165.92954314002</v>
      </c>
      <c r="BF10" s="70">
        <v>251401.87016691998</v>
      </c>
      <c r="BG10" s="70">
        <v>262251.86593536998</v>
      </c>
    </row>
    <row r="11" spans="1:59" ht="50.1" customHeight="1" x14ac:dyDescent="0.25">
      <c r="A11" s="98"/>
      <c r="B11" s="14" t="str">
        <f>IF('0'!$A$1=1,"Акцизний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деривативами","Excise duty on produced goods")</f>
        <v>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v>
      </c>
      <c r="C11" s="12">
        <v>14020000</v>
      </c>
      <c r="D11" s="70">
        <v>5419.0689280400002</v>
      </c>
      <c r="E11" s="70">
        <v>6365.4441380700009</v>
      </c>
      <c r="F11" s="70">
        <v>7730.4944237199998</v>
      </c>
      <c r="G11" s="71">
        <v>6582.1137826700033</v>
      </c>
      <c r="H11" s="70">
        <v>5915.9987495600008</v>
      </c>
      <c r="I11" s="70">
        <v>7816.7830945699998</v>
      </c>
      <c r="J11" s="70">
        <v>8060.5535965999989</v>
      </c>
      <c r="K11" s="71">
        <v>6867.6398482600016</v>
      </c>
      <c r="L11" s="70">
        <v>7623.7838847600005</v>
      </c>
      <c r="M11" s="70">
        <v>7121.4980568299989</v>
      </c>
      <c r="N11" s="70">
        <v>6923.2781092700006</v>
      </c>
      <c r="O11" s="71">
        <v>6052.7856550900033</v>
      </c>
      <c r="P11" s="70">
        <v>5397.1049168999998</v>
      </c>
      <c r="Q11" s="70">
        <v>7384.1295037999989</v>
      </c>
      <c r="R11" s="70">
        <v>8171.9450334599969</v>
      </c>
      <c r="S11" s="71">
        <v>7291.0105396199979</v>
      </c>
      <c r="T11" s="70">
        <v>7650.3858286100012</v>
      </c>
      <c r="U11" s="70">
        <v>9809.744357800002</v>
      </c>
      <c r="V11" s="70">
        <v>10208.191605659998</v>
      </c>
      <c r="W11" s="70">
        <v>11115.442532370002</v>
      </c>
      <c r="X11" s="72">
        <v>12020.402916359999</v>
      </c>
      <c r="Y11" s="70">
        <v>13254.577525019999</v>
      </c>
      <c r="Z11" s="70">
        <v>14378.253786579993</v>
      </c>
      <c r="AA11" s="70">
        <v>15463.020437430008</v>
      </c>
      <c r="AB11" s="72">
        <v>15304.280116919999</v>
      </c>
      <c r="AC11" s="70">
        <v>16022.341282059999</v>
      </c>
      <c r="AD11" s="70">
        <v>17643.792416679997</v>
      </c>
      <c r="AE11" s="70">
        <v>18803.755531460003</v>
      </c>
      <c r="AF11" s="72">
        <v>13733.689869130001</v>
      </c>
      <c r="AG11" s="70">
        <v>15592.18411328</v>
      </c>
      <c r="AH11" s="70">
        <v>21013.125976849999</v>
      </c>
      <c r="AI11" s="70">
        <v>22356.502126669999</v>
      </c>
      <c r="AJ11" s="72">
        <v>12822.757065220001</v>
      </c>
      <c r="AK11" s="70">
        <v>19033.84378268</v>
      </c>
      <c r="AL11" s="70">
        <v>19508.631586760006</v>
      </c>
      <c r="AM11" s="70">
        <v>19978.240520930005</v>
      </c>
      <c r="AN11" s="72">
        <v>15412.538331629999</v>
      </c>
      <c r="AO11" s="70">
        <v>21199.301861600004</v>
      </c>
      <c r="AP11" s="70">
        <v>22249.799381869991</v>
      </c>
      <c r="AQ11" s="70">
        <v>23453.220742660007</v>
      </c>
      <c r="AR11" s="72">
        <v>15270.825752469998</v>
      </c>
      <c r="AS11" s="70">
        <v>21250.959432500003</v>
      </c>
      <c r="AT11" s="70">
        <v>23115.536200499999</v>
      </c>
      <c r="AU11" s="70">
        <v>25407.00846520999</v>
      </c>
      <c r="AV11" s="72">
        <v>10197.288348329999</v>
      </c>
      <c r="AW11" s="70">
        <v>13007.856749460003</v>
      </c>
      <c r="AX11" s="70">
        <v>18602.574072110001</v>
      </c>
      <c r="AY11" s="70">
        <v>19323.100887289998</v>
      </c>
      <c r="AZ11" s="72">
        <v>18142.501225869997</v>
      </c>
      <c r="BA11" s="70">
        <v>25661.867976170004</v>
      </c>
      <c r="BB11" s="70">
        <v>26800.769975019997</v>
      </c>
      <c r="BC11" s="70">
        <v>23723.121637960012</v>
      </c>
      <c r="BD11" s="72">
        <v>17060.969792930002</v>
      </c>
      <c r="BE11" s="70">
        <v>27312.570490800004</v>
      </c>
      <c r="BF11" s="70">
        <v>30308.35313635999</v>
      </c>
      <c r="BG11" s="70">
        <v>32197.088231350004</v>
      </c>
    </row>
    <row r="12" spans="1:59" ht="35.1" customHeight="1" x14ac:dyDescent="0.25">
      <c r="A12" s="98"/>
      <c r="B12" s="14"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2" s="12">
        <v>14030000</v>
      </c>
      <c r="D12" s="70">
        <v>1479.0340157599999</v>
      </c>
      <c r="E12" s="70">
        <v>1615.0685160300004</v>
      </c>
      <c r="F12" s="70">
        <v>2409.02150024</v>
      </c>
      <c r="G12" s="71">
        <v>2318.9329587100001</v>
      </c>
      <c r="H12" s="70">
        <v>2204.6147890299999</v>
      </c>
      <c r="I12" s="70">
        <v>2351.5282842199995</v>
      </c>
      <c r="J12" s="70">
        <v>2854.7143264200004</v>
      </c>
      <c r="K12" s="71">
        <v>2356.9155886200006</v>
      </c>
      <c r="L12" s="70">
        <v>1668.8736853999999</v>
      </c>
      <c r="M12" s="70">
        <v>2024.0701204500001</v>
      </c>
      <c r="N12" s="70">
        <v>2274.4632862399994</v>
      </c>
      <c r="O12" s="71">
        <v>2979.4339763699991</v>
      </c>
      <c r="P12" s="70">
        <v>2501.8087770399998</v>
      </c>
      <c r="Q12" s="70">
        <v>3977.8279027199987</v>
      </c>
      <c r="R12" s="70">
        <v>5240.2493104800014</v>
      </c>
      <c r="S12" s="71">
        <v>5135.4989075000012</v>
      </c>
      <c r="T12" s="70">
        <v>4867.6545647900002</v>
      </c>
      <c r="U12" s="70">
        <v>5740.5196960800004</v>
      </c>
      <c r="V12" s="70">
        <v>6737.5791182500034</v>
      </c>
      <c r="W12" s="70">
        <v>6981.0797755500025</v>
      </c>
      <c r="X12" s="72">
        <v>6862.2055508699996</v>
      </c>
      <c r="Y12" s="70">
        <v>8778.6256025900002</v>
      </c>
      <c r="Z12" s="70">
        <v>9764.4453917700012</v>
      </c>
      <c r="AA12" s="70">
        <v>9600.9439717900023</v>
      </c>
      <c r="AB12" s="72">
        <v>8708.0960164499993</v>
      </c>
      <c r="AC12" s="70">
        <v>11626.929238819997</v>
      </c>
      <c r="AD12" s="70">
        <v>11996.689260370003</v>
      </c>
      <c r="AE12" s="70">
        <v>15342.734303030004</v>
      </c>
      <c r="AF12" s="72">
        <v>11080.30342978</v>
      </c>
      <c r="AG12" s="70">
        <v>13021.413715000002</v>
      </c>
      <c r="AH12" s="70">
        <v>15012.574343809993</v>
      </c>
      <c r="AI12" s="70">
        <v>14948.055024410001</v>
      </c>
      <c r="AJ12" s="72">
        <v>14726.111354479999</v>
      </c>
      <c r="AK12" s="70">
        <v>15138.576972159997</v>
      </c>
      <c r="AL12" s="70">
        <v>15696.661265179995</v>
      </c>
      <c r="AM12" s="70">
        <v>13848.46041123</v>
      </c>
      <c r="AN12" s="72">
        <v>12149.764746690002</v>
      </c>
      <c r="AO12" s="70">
        <v>14443.1311757</v>
      </c>
      <c r="AP12" s="70">
        <v>18769.637843609999</v>
      </c>
      <c r="AQ12" s="70">
        <v>19004.009890000001</v>
      </c>
      <c r="AR12" s="72">
        <v>17713.59474882</v>
      </c>
      <c r="AS12" s="70">
        <v>21223.688187969998</v>
      </c>
      <c r="AT12" s="70">
        <v>23034.055993380003</v>
      </c>
      <c r="AU12" s="70">
        <v>25048.392123499994</v>
      </c>
      <c r="AV12" s="72">
        <v>11531.397411739999</v>
      </c>
      <c r="AW12" s="70">
        <v>9743.6478000600036</v>
      </c>
      <c r="AX12" s="70">
        <v>7681.1926250299985</v>
      </c>
      <c r="AY12" s="70">
        <v>15128.165017449996</v>
      </c>
      <c r="AZ12" s="72">
        <v>18219.861409689998</v>
      </c>
      <c r="BA12" s="70">
        <v>18889.416594720002</v>
      </c>
      <c r="BB12" s="70">
        <v>23089.500206750003</v>
      </c>
      <c r="BC12" s="70">
        <v>21189.284344769992</v>
      </c>
      <c r="BD12" s="72">
        <v>24536.041180550001</v>
      </c>
      <c r="BE12" s="70">
        <v>27224.412489399994</v>
      </c>
      <c r="BF12" s="70">
        <v>32748.652913939997</v>
      </c>
      <c r="BG12" s="70">
        <v>30984.89714967</v>
      </c>
    </row>
    <row r="13" spans="1:59" ht="35.1" customHeight="1" x14ac:dyDescent="0.25">
      <c r="A13" s="98"/>
      <c r="B13" s="14" t="str">
        <f>IF('0'!$A$1=1,"Податок на додану вартість з вироблених в Україні товарів (робіт, послуг) з урахуванням бюджетного відшкодування","VAT on domestically produced goods and services (taking into account budget reimbursement)")</f>
        <v>Податок на додану вартість з вироблених в Україні товарів (робіт, послуг) з урахуванням бюджетного відшкодування</v>
      </c>
      <c r="C13" s="12">
        <v>14060000</v>
      </c>
      <c r="D13" s="70">
        <v>10692.678745499999</v>
      </c>
      <c r="E13" s="70">
        <v>7782.8619966099996</v>
      </c>
      <c r="F13" s="70">
        <v>7138.2496201100003</v>
      </c>
      <c r="G13" s="71">
        <v>8455.0032164599943</v>
      </c>
      <c r="H13" s="70">
        <v>8483.2121853999997</v>
      </c>
      <c r="I13" s="70">
        <v>8611.0994614299998</v>
      </c>
      <c r="J13" s="70">
        <v>8120.51577215</v>
      </c>
      <c r="K13" s="71">
        <v>12007.750350929993</v>
      </c>
      <c r="L13" s="70">
        <v>7694.7806998499982</v>
      </c>
      <c r="M13" s="70">
        <v>7744.759410759998</v>
      </c>
      <c r="N13" s="70">
        <v>6033.2508885300085</v>
      </c>
      <c r="O13" s="71">
        <v>10252.778203379992</v>
      </c>
      <c r="P13" s="70">
        <v>10274.908403140002</v>
      </c>
      <c r="Q13" s="70">
        <v>10307.522399609999</v>
      </c>
      <c r="R13" s="70">
        <v>-628.43807297999956</v>
      </c>
      <c r="S13" s="71">
        <v>11782.995795340001</v>
      </c>
      <c r="T13" s="70">
        <v>13099.142857120001</v>
      </c>
      <c r="U13" s="70">
        <v>10135.956586149998</v>
      </c>
      <c r="V13" s="70">
        <v>8207.5160311700092</v>
      </c>
      <c r="W13" s="70">
        <v>8245.4218592799989</v>
      </c>
      <c r="X13" s="72">
        <v>13382.31576537</v>
      </c>
      <c r="Y13" s="70">
        <v>20275.028048280004</v>
      </c>
      <c r="Z13" s="70">
        <v>6458.4266080300004</v>
      </c>
      <c r="AA13" s="70">
        <v>13936.976708370006</v>
      </c>
      <c r="AB13" s="72">
        <v>23905.216764580004</v>
      </c>
      <c r="AC13" s="70">
        <v>9433.30633535999</v>
      </c>
      <c r="AD13" s="70">
        <v>13805.059961989988</v>
      </c>
      <c r="AE13" s="70">
        <v>16306.784908780013</v>
      </c>
      <c r="AF13" s="72">
        <v>19126.469372130003</v>
      </c>
      <c r="AG13" s="70">
        <v>24604.856551670015</v>
      </c>
      <c r="AH13" s="70">
        <v>16195.247560749987</v>
      </c>
      <c r="AI13" s="70">
        <v>19204.290642180022</v>
      </c>
      <c r="AJ13" s="72">
        <v>15801.077247440015</v>
      </c>
      <c r="AK13" s="70">
        <v>19201.083072909991</v>
      </c>
      <c r="AL13" s="70">
        <v>25118.187532510012</v>
      </c>
      <c r="AM13" s="70">
        <v>28809.457404849985</v>
      </c>
      <c r="AN13" s="72">
        <v>25882.083309099999</v>
      </c>
      <c r="AO13" s="70">
        <v>22823.713611050003</v>
      </c>
      <c r="AP13" s="70">
        <v>36308.150276000022</v>
      </c>
      <c r="AQ13" s="70">
        <v>41472.651623989979</v>
      </c>
      <c r="AR13" s="72">
        <v>38752.947322269996</v>
      </c>
      <c r="AS13" s="70">
        <v>33742.967703629991</v>
      </c>
      <c r="AT13" s="70">
        <v>41285.290268600016</v>
      </c>
      <c r="AU13" s="70">
        <v>41993.546199699995</v>
      </c>
      <c r="AV13" s="72">
        <v>50611.350616930002</v>
      </c>
      <c r="AW13" s="70">
        <v>45726.882357490009</v>
      </c>
      <c r="AX13" s="70">
        <v>73867.976171560003</v>
      </c>
      <c r="AY13" s="70">
        <v>43741.750712649984</v>
      </c>
      <c r="AZ13" s="72">
        <v>36823.42625289</v>
      </c>
      <c r="BA13" s="70">
        <v>51465.171002319978</v>
      </c>
      <c r="BB13" s="70">
        <v>58150.732529900015</v>
      </c>
      <c r="BC13" s="70">
        <v>68199.957440140017</v>
      </c>
      <c r="BD13" s="72">
        <v>68995.016443710003</v>
      </c>
      <c r="BE13" s="70">
        <v>63064.925700200009</v>
      </c>
      <c r="BF13" s="70">
        <v>65569.823340250019</v>
      </c>
      <c r="BG13" s="70">
        <v>70698.131385970002</v>
      </c>
    </row>
    <row r="14" spans="1:59" ht="35.1" customHeight="1" x14ac:dyDescent="0.25">
      <c r="A14" s="98"/>
      <c r="B14" s="14"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4" s="12">
        <v>14070000</v>
      </c>
      <c r="D14" s="70">
        <v>18653.180709700002</v>
      </c>
      <c r="E14" s="70">
        <v>22392.350275639994</v>
      </c>
      <c r="F14" s="70">
        <v>28532.481984800004</v>
      </c>
      <c r="G14" s="71">
        <v>26446.94669733</v>
      </c>
      <c r="H14" s="70">
        <v>23088.177695220002</v>
      </c>
      <c r="I14" s="70">
        <v>27442.606057909994</v>
      </c>
      <c r="J14" s="70">
        <v>25246.416532209994</v>
      </c>
      <c r="K14" s="71">
        <v>25827.046015610002</v>
      </c>
      <c r="L14" s="70">
        <v>21637.181421150002</v>
      </c>
      <c r="M14" s="70">
        <v>24338.150555209999</v>
      </c>
      <c r="N14" s="70">
        <v>26339.771099830003</v>
      </c>
      <c r="O14" s="71">
        <v>24228.635636270003</v>
      </c>
      <c r="P14" s="70">
        <v>17383.9451768</v>
      </c>
      <c r="Q14" s="70">
        <v>26016.79313143</v>
      </c>
      <c r="R14" s="70">
        <v>30666.271289650009</v>
      </c>
      <c r="S14" s="71">
        <v>33220.260731809991</v>
      </c>
      <c r="T14" s="70">
        <v>29887.878902650002</v>
      </c>
      <c r="U14" s="70">
        <v>31549.803323449996</v>
      </c>
      <c r="V14" s="70">
        <v>37324.426956169998</v>
      </c>
      <c r="W14" s="70">
        <v>40002.238694150015</v>
      </c>
      <c r="X14" s="72">
        <v>39703.92913941</v>
      </c>
      <c r="Y14" s="70">
        <v>40914.408521599995</v>
      </c>
      <c r="Z14" s="70">
        <v>47705.856643979991</v>
      </c>
      <c r="AA14" s="70">
        <v>53129.088504260013</v>
      </c>
      <c r="AB14" s="72">
        <v>56246.102076559997</v>
      </c>
      <c r="AC14" s="70">
        <v>58486.927014319997</v>
      </c>
      <c r="AD14" s="70">
        <v>62058.852358230026</v>
      </c>
      <c r="AE14" s="70">
        <v>73738.345045449998</v>
      </c>
      <c r="AF14" s="72">
        <v>65358.171612820006</v>
      </c>
      <c r="AG14" s="70">
        <v>65212.050919059999</v>
      </c>
      <c r="AH14" s="70">
        <v>78001.245097930005</v>
      </c>
      <c r="AI14" s="70">
        <v>86805.85475068001</v>
      </c>
      <c r="AJ14" s="72">
        <v>69614.247026660014</v>
      </c>
      <c r="AK14" s="70">
        <v>68994.85747131001</v>
      </c>
      <c r="AL14" s="70">
        <v>72408.560656659974</v>
      </c>
      <c r="AM14" s="70">
        <v>78742.750928960013</v>
      </c>
      <c r="AN14" s="72">
        <v>60099.440646069997</v>
      </c>
      <c r="AO14" s="70">
        <v>55372.968691250004</v>
      </c>
      <c r="AP14" s="70">
        <v>73280.925905149968</v>
      </c>
      <c r="AQ14" s="70">
        <v>85360.169762840029</v>
      </c>
      <c r="AR14" s="72">
        <v>77115.549331289993</v>
      </c>
      <c r="AS14" s="70">
        <v>84642.738566669999</v>
      </c>
      <c r="AT14" s="70">
        <v>102393.06185057003</v>
      </c>
      <c r="AU14" s="70">
        <v>116563.03663206002</v>
      </c>
      <c r="AV14" s="72">
        <v>69477.29143016001</v>
      </c>
      <c r="AW14" s="70">
        <v>28661.608923349981</v>
      </c>
      <c r="AX14" s="70">
        <v>72786.397467770003</v>
      </c>
      <c r="AY14" s="70">
        <v>82127.663007390016</v>
      </c>
      <c r="AZ14" s="72">
        <v>80796.407960479992</v>
      </c>
      <c r="BA14" s="70">
        <v>80838.996786520001</v>
      </c>
      <c r="BB14" s="70">
        <v>99389.999641720002</v>
      </c>
      <c r="BC14" s="70">
        <v>105132.63052818002</v>
      </c>
      <c r="BD14" s="72">
        <v>109007.89439233</v>
      </c>
      <c r="BE14" s="70">
        <v>114931.79651032999</v>
      </c>
      <c r="BF14" s="70">
        <v>118384.09505435001</v>
      </c>
      <c r="BG14" s="70">
        <v>123803.73275167999</v>
      </c>
    </row>
    <row r="15" spans="1:59" ht="25.2" customHeight="1" x14ac:dyDescent="0.25">
      <c r="A15" s="98"/>
      <c r="B15" s="11" t="str">
        <f>IF('0'!$A$1=1,"Місцеві податки і збори, з них:","Local taxes and fees, inc.:")</f>
        <v>Місцеві податки і збори, з них:</v>
      </c>
      <c r="C15" s="12">
        <v>18000000</v>
      </c>
      <c r="D15" s="70">
        <v>585.93551794999996</v>
      </c>
      <c r="E15" s="70">
        <v>630.11865561999991</v>
      </c>
      <c r="F15" s="70">
        <v>669.37112436000007</v>
      </c>
      <c r="G15" s="71">
        <v>618.69416034000005</v>
      </c>
      <c r="H15" s="70">
        <v>885.92494095999996</v>
      </c>
      <c r="I15" s="70">
        <v>1348.5745022799999</v>
      </c>
      <c r="J15" s="70">
        <v>1554.234482410001</v>
      </c>
      <c r="K15" s="71">
        <v>1666.2958336399988</v>
      </c>
      <c r="L15" s="70">
        <v>1778.3775587900002</v>
      </c>
      <c r="M15" s="70">
        <v>1675.18194371</v>
      </c>
      <c r="N15" s="70">
        <v>1849.8705962799995</v>
      </c>
      <c r="O15" s="71">
        <v>2012.7744958000012</v>
      </c>
      <c r="P15" s="70">
        <v>2068.1296774399998</v>
      </c>
      <c r="Q15" s="70">
        <v>1789.2222742100003</v>
      </c>
      <c r="R15" s="70">
        <v>1965.1246828499998</v>
      </c>
      <c r="S15" s="71">
        <v>2232.6767408199994</v>
      </c>
      <c r="T15" s="70">
        <v>5752.18431891</v>
      </c>
      <c r="U15" s="70">
        <v>5930.0059520199993</v>
      </c>
      <c r="V15" s="70">
        <v>7700.9085697200044</v>
      </c>
      <c r="W15" s="70">
        <v>7658.0866168699977</v>
      </c>
      <c r="X15" s="72">
        <v>9036.7316846899994</v>
      </c>
      <c r="Y15" s="70">
        <v>9643.8405004999986</v>
      </c>
      <c r="Z15" s="70">
        <v>11821.278298969999</v>
      </c>
      <c r="AA15" s="70">
        <v>11759.646209210001</v>
      </c>
      <c r="AB15" s="72">
        <v>12260.78529953</v>
      </c>
      <c r="AC15" s="70">
        <v>11669.00529856</v>
      </c>
      <c r="AD15" s="70">
        <v>14360.692494090003</v>
      </c>
      <c r="AE15" s="70">
        <v>14991.492720640003</v>
      </c>
      <c r="AF15" s="72">
        <v>14133.81339256</v>
      </c>
      <c r="AG15" s="70">
        <v>13499.234085619997</v>
      </c>
      <c r="AH15" s="70">
        <v>16135.002671539991</v>
      </c>
      <c r="AI15" s="70">
        <v>17258.398300859997</v>
      </c>
      <c r="AJ15" s="72">
        <v>17437.124704549999</v>
      </c>
      <c r="AK15" s="70">
        <v>16686.411774430002</v>
      </c>
      <c r="AL15" s="70">
        <v>19630.662212279996</v>
      </c>
      <c r="AM15" s="70">
        <v>19821.111428290009</v>
      </c>
      <c r="AN15" s="72">
        <v>18365.017841749999</v>
      </c>
      <c r="AO15" s="70">
        <v>15192.626181920001</v>
      </c>
      <c r="AP15" s="70">
        <v>20626.128816719996</v>
      </c>
      <c r="AQ15" s="70">
        <v>21502.409934579991</v>
      </c>
      <c r="AR15" s="72">
        <v>20481.556970099999</v>
      </c>
      <c r="AS15" s="70">
        <v>20224.477809230004</v>
      </c>
      <c r="AT15" s="70">
        <v>24172.255476199993</v>
      </c>
      <c r="AU15" s="70">
        <v>25018.290835990003</v>
      </c>
      <c r="AV15" s="72">
        <v>21375.890042029998</v>
      </c>
      <c r="AW15" s="70">
        <v>17238.912758569993</v>
      </c>
      <c r="AX15" s="70">
        <v>21397.26352878</v>
      </c>
      <c r="AY15" s="70">
        <v>24293.016362060014</v>
      </c>
      <c r="AZ15" s="72">
        <v>23434.849772470003</v>
      </c>
      <c r="BA15" s="70">
        <v>24950.398525739991</v>
      </c>
      <c r="BB15" s="70">
        <v>24798.761935890012</v>
      </c>
      <c r="BC15" s="70">
        <v>26824.754926759993</v>
      </c>
      <c r="BD15" s="72">
        <v>28774.996494340001</v>
      </c>
      <c r="BE15" s="70">
        <v>28319.90003501</v>
      </c>
      <c r="BF15" s="70">
        <v>30639.07680223</v>
      </c>
      <c r="BG15" s="70">
        <v>32137.870497410007</v>
      </c>
    </row>
    <row r="16" spans="1:59" ht="18" customHeight="1" x14ac:dyDescent="0.25">
      <c r="A16" s="98"/>
      <c r="B16" s="14" t="str">
        <f>IF('0'!$A$1=1,"Єдиний податок","Single tax")</f>
        <v>Єдиний податок</v>
      </c>
      <c r="C16" s="12">
        <v>18050000</v>
      </c>
      <c r="D16" s="70">
        <v>468.97481694999999</v>
      </c>
      <c r="E16" s="70">
        <v>502.82145224999988</v>
      </c>
      <c r="F16" s="70">
        <v>533.28514416000007</v>
      </c>
      <c r="G16" s="71">
        <v>482.82507768999994</v>
      </c>
      <c r="H16" s="70">
        <v>730.40435623999997</v>
      </c>
      <c r="I16" s="70">
        <v>1191.5829722799999</v>
      </c>
      <c r="J16" s="70">
        <v>1387.5546159400012</v>
      </c>
      <c r="K16" s="71">
        <v>1506.0973365999989</v>
      </c>
      <c r="L16" s="70">
        <v>1615.6872763600004</v>
      </c>
      <c r="M16" s="70">
        <v>1508.0978030699998</v>
      </c>
      <c r="N16" s="70">
        <v>1673.8762177799999</v>
      </c>
      <c r="O16" s="71">
        <v>1842.8605014900013</v>
      </c>
      <c r="P16" s="70">
        <v>1897.4769081699999</v>
      </c>
      <c r="Q16" s="70">
        <v>1634.0665815200002</v>
      </c>
      <c r="R16" s="70">
        <v>1803.1308960799993</v>
      </c>
      <c r="S16" s="71">
        <v>2078.5756343200001</v>
      </c>
      <c r="T16" s="70">
        <v>2376.0435187999997</v>
      </c>
      <c r="U16" s="70">
        <v>2135.5704207100002</v>
      </c>
      <c r="V16" s="70">
        <v>2954.8950544000008</v>
      </c>
      <c r="W16" s="70">
        <v>3508.5852932899988</v>
      </c>
      <c r="X16" s="72">
        <v>3616.6130517399997</v>
      </c>
      <c r="Y16" s="70">
        <v>3492.2140355700003</v>
      </c>
      <c r="Z16" s="70">
        <v>4385.3649980300006</v>
      </c>
      <c r="AA16" s="70">
        <v>5672.9099892400009</v>
      </c>
      <c r="AB16" s="72">
        <v>5700.3503340400002</v>
      </c>
      <c r="AC16" s="70">
        <v>4791.6772335599999</v>
      </c>
      <c r="AD16" s="70">
        <v>5832.487398629999</v>
      </c>
      <c r="AE16" s="70">
        <v>7758.9173040599999</v>
      </c>
      <c r="AF16" s="72">
        <v>7200.5759375100006</v>
      </c>
      <c r="AG16" s="70">
        <v>5987.993698950002</v>
      </c>
      <c r="AH16" s="70">
        <v>7032.337149889996</v>
      </c>
      <c r="AI16" s="70">
        <v>9343.3403326100015</v>
      </c>
      <c r="AJ16" s="72">
        <v>8840.3110665900003</v>
      </c>
      <c r="AK16" s="70">
        <v>7352.7491178499986</v>
      </c>
      <c r="AL16" s="70">
        <v>8483.6598807099999</v>
      </c>
      <c r="AM16" s="70">
        <v>10593.493354400005</v>
      </c>
      <c r="AN16" s="72">
        <v>9895.8910290500007</v>
      </c>
      <c r="AO16" s="70">
        <v>7853.0189877699977</v>
      </c>
      <c r="AP16" s="70">
        <v>8732.5900191399996</v>
      </c>
      <c r="AQ16" s="70">
        <v>11549.476576239995</v>
      </c>
      <c r="AR16" s="72">
        <v>11057.5767239</v>
      </c>
      <c r="AS16" s="70">
        <v>9675.033085680001</v>
      </c>
      <c r="AT16" s="70">
        <v>11329.918823489999</v>
      </c>
      <c r="AU16" s="70">
        <v>14219.862234730001</v>
      </c>
      <c r="AV16" s="72">
        <v>13122.924741049999</v>
      </c>
      <c r="AW16" s="70">
        <v>9870.8429982399939</v>
      </c>
      <c r="AX16" s="70">
        <v>10622.236992040009</v>
      </c>
      <c r="AY16" s="70">
        <v>13610.056568810003</v>
      </c>
      <c r="AZ16" s="72">
        <v>13501.21409673</v>
      </c>
      <c r="BA16" s="70">
        <v>13613.87157951</v>
      </c>
      <c r="BB16" s="70">
        <v>13130.094503319997</v>
      </c>
      <c r="BC16" s="70">
        <v>15560.178911859999</v>
      </c>
      <c r="BD16" s="72">
        <v>17448.54112736</v>
      </c>
      <c r="BE16" s="70">
        <v>16116.525137519999</v>
      </c>
      <c r="BF16" s="70">
        <v>16608.409550820001</v>
      </c>
      <c r="BG16" s="70">
        <v>18955.569042559993</v>
      </c>
    </row>
    <row r="17" spans="1:59" ht="25.2" customHeight="1" x14ac:dyDescent="0.25">
      <c r="A17" s="98"/>
      <c r="B17" s="11" t="str">
        <f>IF('0'!$A$1=1,"Інші податки та збори, з них:","Other tax and fees, inc.:")</f>
        <v>Інші податки та збори, з них:</v>
      </c>
      <c r="C17" s="12">
        <v>19000000</v>
      </c>
      <c r="D17" s="70">
        <v>873.20849763999991</v>
      </c>
      <c r="E17" s="70">
        <v>1112.6708653600001</v>
      </c>
      <c r="F17" s="70">
        <v>1148.0717895600001</v>
      </c>
      <c r="G17" s="71">
        <v>1254.0126195600005</v>
      </c>
      <c r="H17" s="70">
        <v>1245.02012689</v>
      </c>
      <c r="I17" s="70">
        <v>1273.84078813</v>
      </c>
      <c r="J17" s="70">
        <v>1261.8549939300005</v>
      </c>
      <c r="K17" s="71">
        <v>1125.2593267199995</v>
      </c>
      <c r="L17" s="70">
        <v>1284.6022121199999</v>
      </c>
      <c r="M17" s="70">
        <v>1493.1469119499998</v>
      </c>
      <c r="N17" s="70">
        <v>1592.1774721299994</v>
      </c>
      <c r="O17" s="71">
        <v>1719.2537479900002</v>
      </c>
      <c r="P17" s="70">
        <v>2188.6625915899999</v>
      </c>
      <c r="Q17" s="70">
        <v>1742.5827236900004</v>
      </c>
      <c r="R17" s="70">
        <v>1859.2292362800004</v>
      </c>
      <c r="S17" s="71">
        <v>1545.73678234</v>
      </c>
      <c r="T17" s="70">
        <v>800.10033729999986</v>
      </c>
      <c r="U17" s="70">
        <v>799.60886933999996</v>
      </c>
      <c r="V17" s="70">
        <v>629.78862977999984</v>
      </c>
      <c r="W17" s="70">
        <v>574.87541319000002</v>
      </c>
      <c r="X17" s="72">
        <v>721.13255803000004</v>
      </c>
      <c r="Y17" s="70">
        <v>1085.68889468</v>
      </c>
      <c r="Z17" s="70">
        <v>1621.0416420900003</v>
      </c>
      <c r="AA17" s="70">
        <v>1570.8219168099999</v>
      </c>
      <c r="AB17" s="72">
        <v>1308.61743136</v>
      </c>
      <c r="AC17" s="70">
        <v>1244.8497136299998</v>
      </c>
      <c r="AD17" s="70">
        <v>1031.2560439800004</v>
      </c>
      <c r="AE17" s="70">
        <v>1115.868410550001</v>
      </c>
      <c r="AF17" s="72">
        <v>1410.30430899</v>
      </c>
      <c r="AG17" s="70">
        <v>1175.9015085900003</v>
      </c>
      <c r="AH17" s="70">
        <v>1132.1404114699999</v>
      </c>
      <c r="AI17" s="70">
        <v>1205.0791224900004</v>
      </c>
      <c r="AJ17" s="72">
        <v>1428.87208614</v>
      </c>
      <c r="AK17" s="70">
        <v>1737.8702807099996</v>
      </c>
      <c r="AL17" s="70">
        <v>1446.5662404900004</v>
      </c>
      <c r="AM17" s="70">
        <v>1480.5448305899999</v>
      </c>
      <c r="AN17" s="72">
        <v>1452.1143181400003</v>
      </c>
      <c r="AO17" s="70">
        <v>1251.10591006</v>
      </c>
      <c r="AP17" s="70">
        <v>1077.2103904299997</v>
      </c>
      <c r="AQ17" s="70">
        <v>1616.7089819799994</v>
      </c>
      <c r="AR17" s="72">
        <v>1663.8919795199999</v>
      </c>
      <c r="AS17" s="70">
        <v>1393.79780093</v>
      </c>
      <c r="AT17" s="70">
        <v>1470.2986693100006</v>
      </c>
      <c r="AU17" s="70">
        <v>1463.4528979499992</v>
      </c>
      <c r="AV17" s="72">
        <v>1429.7824554000001</v>
      </c>
      <c r="AW17" s="70">
        <v>1180.6096244700002</v>
      </c>
      <c r="AX17" s="70">
        <v>1109.5585672000002</v>
      </c>
      <c r="AY17" s="70">
        <v>1178.0950087000006</v>
      </c>
      <c r="AZ17" s="72">
        <v>1210.78563463</v>
      </c>
      <c r="BA17" s="70">
        <v>1351.1299036500002</v>
      </c>
      <c r="BB17" s="70">
        <v>1213.7705277999996</v>
      </c>
      <c r="BC17" s="70">
        <v>1254.1905509200001</v>
      </c>
      <c r="BD17" s="72">
        <v>1582.41873979</v>
      </c>
      <c r="BE17" s="70">
        <v>1378.7185855299999</v>
      </c>
      <c r="BF17" s="70">
        <v>1316.0624845800003</v>
      </c>
      <c r="BG17" s="70">
        <v>1522.3034931600005</v>
      </c>
    </row>
    <row r="18" spans="1:59" ht="18" customHeight="1" x14ac:dyDescent="0.25">
      <c r="A18" s="98"/>
      <c r="B18" s="14" t="str">
        <f>IF('0'!$A$1=1,"Екологічний податок","Environmental tax")</f>
        <v>Екологічний податок</v>
      </c>
      <c r="C18" s="12">
        <v>19010000</v>
      </c>
      <c r="D18" s="70">
        <v>125.52208316000001</v>
      </c>
      <c r="E18" s="70">
        <v>732.23174216000007</v>
      </c>
      <c r="F18" s="70">
        <v>661.86611832999984</v>
      </c>
      <c r="G18" s="71">
        <v>756.26619305000008</v>
      </c>
      <c r="H18" s="70">
        <v>748.85726023000007</v>
      </c>
      <c r="I18" s="70">
        <v>774.75474329000008</v>
      </c>
      <c r="J18" s="70">
        <v>692.78296014999978</v>
      </c>
      <c r="K18" s="71">
        <v>599.61331427999949</v>
      </c>
      <c r="L18" s="70">
        <v>756.43036307</v>
      </c>
      <c r="M18" s="70">
        <v>981.52375592999999</v>
      </c>
      <c r="N18" s="70">
        <v>1000.9762583299998</v>
      </c>
      <c r="O18" s="71">
        <v>1160.5566190500003</v>
      </c>
      <c r="P18" s="70">
        <v>1695.4190843399999</v>
      </c>
      <c r="Q18" s="70">
        <v>1124.2536583500003</v>
      </c>
      <c r="R18" s="70">
        <v>1145.5865780500003</v>
      </c>
      <c r="S18" s="71">
        <v>865.6493863300002</v>
      </c>
      <c r="T18" s="70">
        <v>692.15216917999987</v>
      </c>
      <c r="U18" s="70">
        <v>796.83171670000002</v>
      </c>
      <c r="V18" s="70">
        <v>627.76671257999988</v>
      </c>
      <c r="W18" s="70">
        <v>574.28954284000019</v>
      </c>
      <c r="X18" s="72">
        <v>717.11980899000002</v>
      </c>
      <c r="Y18" s="70">
        <v>1081.3994854400003</v>
      </c>
      <c r="Z18" s="70">
        <v>1619.60641635</v>
      </c>
      <c r="AA18" s="70">
        <v>1569.3095350800004</v>
      </c>
      <c r="AB18" s="72">
        <v>1307.50181342</v>
      </c>
      <c r="AC18" s="70">
        <v>1244.6171230699997</v>
      </c>
      <c r="AD18" s="70">
        <v>1031.0673606100004</v>
      </c>
      <c r="AE18" s="70">
        <v>1115.2521639299994</v>
      </c>
      <c r="AF18" s="72">
        <v>1409.6106280500001</v>
      </c>
      <c r="AG18" s="70">
        <v>1175.2457519400002</v>
      </c>
      <c r="AH18" s="70">
        <v>1131.9552137400001</v>
      </c>
      <c r="AI18" s="70">
        <v>1204.6920177899997</v>
      </c>
      <c r="AJ18" s="72">
        <v>1428.55623042</v>
      </c>
      <c r="AK18" s="70">
        <v>1737.3697994299998</v>
      </c>
      <c r="AL18" s="70">
        <v>1446.3397873699992</v>
      </c>
      <c r="AM18" s="70">
        <v>1480.3086364299998</v>
      </c>
      <c r="AN18" s="72">
        <v>1452.51254322</v>
      </c>
      <c r="AO18" s="70">
        <v>1251.2167049299999</v>
      </c>
      <c r="AP18" s="70">
        <v>1077.3395882199998</v>
      </c>
      <c r="AQ18" s="70">
        <v>1616.5503969799997</v>
      </c>
      <c r="AR18" s="72">
        <v>1663.54283164</v>
      </c>
      <c r="AS18" s="70">
        <v>1393.22616954</v>
      </c>
      <c r="AT18" s="70">
        <v>1469.4129309600007</v>
      </c>
      <c r="AU18" s="70">
        <v>1463.0786347999992</v>
      </c>
      <c r="AV18" s="72">
        <v>1429.7437855399999</v>
      </c>
      <c r="AW18" s="70">
        <v>1180.55698168</v>
      </c>
      <c r="AX18" s="70">
        <v>1109.4187784299997</v>
      </c>
      <c r="AY18" s="70">
        <v>1177.9386076399996</v>
      </c>
      <c r="AZ18" s="72">
        <v>1210.30721234</v>
      </c>
      <c r="BA18" s="70">
        <v>1350.2873959700003</v>
      </c>
      <c r="BB18" s="70">
        <v>1151.6759608499995</v>
      </c>
      <c r="BC18" s="70">
        <v>1253.8274785500005</v>
      </c>
      <c r="BD18" s="72">
        <v>1582.33428534</v>
      </c>
      <c r="BE18" s="70">
        <v>1309.9048201800001</v>
      </c>
      <c r="BF18" s="70">
        <v>1054.7421791100001</v>
      </c>
      <c r="BG18" s="70">
        <v>1439.62625471</v>
      </c>
    </row>
    <row r="19" spans="1:59" ht="18" customHeight="1" x14ac:dyDescent="0.25">
      <c r="A19" s="98"/>
      <c r="B19" s="14"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19" s="12">
        <v>19060000</v>
      </c>
      <c r="D19" s="70">
        <v>156.09153399000002</v>
      </c>
      <c r="E19" s="70">
        <v>158.32052123</v>
      </c>
      <c r="F19" s="70">
        <v>222.36794648999995</v>
      </c>
      <c r="G19" s="71">
        <v>248.11386264000009</v>
      </c>
      <c r="H19" s="70">
        <v>255.45429711999998</v>
      </c>
      <c r="I19" s="70">
        <v>259.76561964999996</v>
      </c>
      <c r="J19" s="70">
        <v>295.37393293000002</v>
      </c>
      <c r="K19" s="71">
        <v>264.44245753999985</v>
      </c>
      <c r="L19" s="70">
        <v>272.24487169999998</v>
      </c>
      <c r="M19" s="70">
        <v>264.47894274000009</v>
      </c>
      <c r="N19" s="70">
        <v>308.85467764000009</v>
      </c>
      <c r="O19" s="71">
        <v>257.41482049999991</v>
      </c>
      <c r="P19" s="70">
        <v>250.47476165999998</v>
      </c>
      <c r="Q19" s="70">
        <v>250.98651700000002</v>
      </c>
      <c r="R19" s="70">
        <v>281.61919667000001</v>
      </c>
      <c r="S19" s="71">
        <v>255.21058045999996</v>
      </c>
      <c r="T19" s="70">
        <v>106.04450334000002</v>
      </c>
      <c r="U19" s="70">
        <v>0.15882284999997864</v>
      </c>
      <c r="V19" s="70">
        <v>-0.47386570000000461</v>
      </c>
      <c r="W19" s="70">
        <v>-1.5181841299999945</v>
      </c>
      <c r="X19" s="72">
        <v>-0.18860895999999999</v>
      </c>
      <c r="Y19" s="70">
        <v>-0.13737066000000003</v>
      </c>
      <c r="Z19" s="70">
        <v>-0.37789938000000001</v>
      </c>
      <c r="AA19" s="70">
        <v>-0.13969338999999992</v>
      </c>
      <c r="AB19" s="72">
        <v>-0.16025180999999999</v>
      </c>
      <c r="AC19" s="70">
        <v>-0.30286994</v>
      </c>
      <c r="AD19" s="70">
        <v>-2.7304039999999974E-2</v>
      </c>
      <c r="AE19" s="70">
        <v>-5.8276949999999994E-2</v>
      </c>
      <c r="AF19" s="72">
        <v>6.7154200000000015E-3</v>
      </c>
      <c r="AG19" s="70">
        <v>0.21202378999999996</v>
      </c>
      <c r="AH19" s="70">
        <v>0.18118643000000001</v>
      </c>
      <c r="AI19" s="70">
        <v>-7.9723290000000002E-2</v>
      </c>
      <c r="AJ19" s="72">
        <v>3.1444899999999998E-2</v>
      </c>
      <c r="AK19" s="70">
        <v>-3.3266259999999999E-2</v>
      </c>
      <c r="AL19" s="70">
        <v>3.8705110000000001E-2</v>
      </c>
      <c r="AM19" s="70">
        <v>2.3293970000000004E-2</v>
      </c>
      <c r="AN19" s="72">
        <v>-9.60804E-3</v>
      </c>
      <c r="AO19" s="70">
        <v>1.2625000000000015E-3</v>
      </c>
      <c r="AP19" s="70">
        <v>7.5907500000000003E-3</v>
      </c>
      <c r="AQ19" s="70">
        <v>8.6103900000000008E-3</v>
      </c>
      <c r="AR19" s="72">
        <v>3.2599699999999996E-3</v>
      </c>
      <c r="AS19" s="70">
        <v>6.4585800000000002E-3</v>
      </c>
      <c r="AT19" s="70">
        <v>1.3045000000000001E-2</v>
      </c>
      <c r="AU19" s="70">
        <v>6.4381100000000004E-3</v>
      </c>
      <c r="AV19" s="72">
        <v>1.3361209999999998E-2</v>
      </c>
      <c r="AW19" s="70">
        <v>-1.4899999999999983E-4</v>
      </c>
      <c r="AX19" s="70">
        <v>8.0000000000010618E-6</v>
      </c>
      <c r="AY19" s="70">
        <v>-2.3899999999999963E-4</v>
      </c>
      <c r="AZ19" s="72">
        <v>8.1434100000000002E-3</v>
      </c>
      <c r="BA19" s="70">
        <v>2.6057999999999984E-4</v>
      </c>
      <c r="BB19" s="70">
        <v>8.5372999999999873E-4</v>
      </c>
      <c r="BC19" s="70">
        <v>5.1976000000000105E-4</v>
      </c>
      <c r="BD19" s="72">
        <v>1.8338999999999999E-4</v>
      </c>
      <c r="BE19" s="70">
        <v>3.31263E-3</v>
      </c>
      <c r="BF19" s="70">
        <v>6.0270000000000018E-4</v>
      </c>
      <c r="BG19" s="70">
        <v>2.527391E-2</v>
      </c>
    </row>
    <row r="20" spans="1:59" ht="35.1" customHeight="1" x14ac:dyDescent="0.25">
      <c r="A20" s="98"/>
      <c r="B20" s="15" t="str">
        <f>IF('0'!$A$1=1,"Неподаткові надходження","Nontax revenue")</f>
        <v>Неподаткові надходження</v>
      </c>
      <c r="C20" s="16">
        <v>20000000</v>
      </c>
      <c r="D20" s="73">
        <v>10662.7935081</v>
      </c>
      <c r="E20" s="73">
        <v>11976.101609270001</v>
      </c>
      <c r="F20" s="73">
        <v>19294.366609430002</v>
      </c>
      <c r="G20" s="74">
        <v>18070.390300309991</v>
      </c>
      <c r="H20" s="73">
        <v>14390.681368729998</v>
      </c>
      <c r="I20" s="73">
        <v>16629.070708700001</v>
      </c>
      <c r="J20" s="73">
        <v>21086.51592356</v>
      </c>
      <c r="K20" s="74">
        <v>28817.047473109989</v>
      </c>
      <c r="L20" s="73">
        <v>18508.616851750005</v>
      </c>
      <c r="M20" s="73">
        <v>17019.17861938</v>
      </c>
      <c r="N20" s="73">
        <v>25939.836313610002</v>
      </c>
      <c r="O20" s="74">
        <v>23513.387111929987</v>
      </c>
      <c r="P20" s="73">
        <v>28047.164289550004</v>
      </c>
      <c r="Q20" s="73">
        <v>21115.83684466</v>
      </c>
      <c r="R20" s="73">
        <v>16083.24579596</v>
      </c>
      <c r="S20" s="74">
        <v>15366.515727820006</v>
      </c>
      <c r="T20" s="73">
        <v>26751.986073849999</v>
      </c>
      <c r="U20" s="73">
        <v>38548.520857290001</v>
      </c>
      <c r="V20" s="73">
        <v>40077.208055030002</v>
      </c>
      <c r="W20" s="73">
        <v>34776.723747029988</v>
      </c>
      <c r="X20" s="75">
        <v>15698.498203539999</v>
      </c>
      <c r="Y20" s="73">
        <v>21300.608521240003</v>
      </c>
      <c r="Z20" s="73">
        <v>25178.917091970005</v>
      </c>
      <c r="AA20" s="73">
        <v>63324.854411840002</v>
      </c>
      <c r="AB20" s="75">
        <v>19790.561561269998</v>
      </c>
      <c r="AC20" s="73">
        <v>57396.920955249989</v>
      </c>
      <c r="AD20" s="73">
        <v>35398.691422070013</v>
      </c>
      <c r="AE20" s="73">
        <v>41965.893122299996</v>
      </c>
      <c r="AF20" s="75">
        <v>25043.411543209997</v>
      </c>
      <c r="AG20" s="73">
        <v>83620.143017170005</v>
      </c>
      <c r="AH20" s="73">
        <v>36009.051091069996</v>
      </c>
      <c r="AI20" s="73">
        <v>48044.009800980013</v>
      </c>
      <c r="AJ20" s="75">
        <v>25772.59668635</v>
      </c>
      <c r="AK20" s="73">
        <v>108469.39231764997</v>
      </c>
      <c r="AL20" s="73">
        <v>36082.548638139997</v>
      </c>
      <c r="AM20" s="73">
        <v>42534.010829730018</v>
      </c>
      <c r="AN20" s="75">
        <v>24382.466031709999</v>
      </c>
      <c r="AO20" s="73">
        <v>137226.50129418005</v>
      </c>
      <c r="AP20" s="73">
        <v>33026.049982089986</v>
      </c>
      <c r="AQ20" s="73">
        <v>39786.622514410003</v>
      </c>
      <c r="AR20" s="75">
        <v>26554.030717019999</v>
      </c>
      <c r="AS20" s="73">
        <v>89762.803139480005</v>
      </c>
      <c r="AT20" s="73">
        <v>42466.908660950008</v>
      </c>
      <c r="AU20" s="73">
        <v>43808.089029909985</v>
      </c>
      <c r="AV20" s="75">
        <v>89904.575699520006</v>
      </c>
      <c r="AW20" s="73">
        <v>42424.316284299988</v>
      </c>
      <c r="AX20" s="73">
        <v>98649.531049329991</v>
      </c>
      <c r="AY20" s="73">
        <v>137751.75633929999</v>
      </c>
      <c r="AZ20" s="75">
        <v>139793.69359542002</v>
      </c>
      <c r="BA20" s="73">
        <v>364531.19926662999</v>
      </c>
      <c r="BB20" s="73">
        <v>299809.47062390996</v>
      </c>
      <c r="BC20" s="73">
        <v>223948.31734700999</v>
      </c>
      <c r="BD20" s="75">
        <v>202844.46492826001</v>
      </c>
      <c r="BE20" s="73">
        <v>287917.25627764</v>
      </c>
      <c r="BF20" s="73">
        <v>216247.67088419996</v>
      </c>
      <c r="BG20" s="73">
        <v>311793.15802560997</v>
      </c>
    </row>
    <row r="21" spans="1:59" ht="25.2" customHeight="1" x14ac:dyDescent="0.25">
      <c r="A21" s="98"/>
      <c r="B21" s="11"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1" s="12">
        <v>21000000</v>
      </c>
      <c r="D21" s="70">
        <v>1775.4020130300005</v>
      </c>
      <c r="E21" s="70">
        <v>3776.4208158300007</v>
      </c>
      <c r="F21" s="70">
        <v>4575.7596084799998</v>
      </c>
      <c r="G21" s="71">
        <v>7534.4093728700009</v>
      </c>
      <c r="H21" s="70">
        <v>4524.3392975099996</v>
      </c>
      <c r="I21" s="70">
        <v>7529.6250416900002</v>
      </c>
      <c r="J21" s="70">
        <v>7966.3876413799953</v>
      </c>
      <c r="K21" s="71">
        <v>12788.286621929998</v>
      </c>
      <c r="L21" s="70">
        <v>5475.06324391</v>
      </c>
      <c r="M21" s="70">
        <v>7691.0104112100007</v>
      </c>
      <c r="N21" s="70">
        <v>10902.495066590001</v>
      </c>
      <c r="O21" s="71">
        <v>9675.5813745599989</v>
      </c>
      <c r="P21" s="70">
        <v>17449.115118510003</v>
      </c>
      <c r="Q21" s="70">
        <v>8387.4996729800005</v>
      </c>
      <c r="R21" s="70">
        <v>1840.313918849999</v>
      </c>
      <c r="S21" s="71">
        <v>1129.8758206100028</v>
      </c>
      <c r="T21" s="70">
        <v>6367.4747632900007</v>
      </c>
      <c r="U21" s="70">
        <v>22603.736122329999</v>
      </c>
      <c r="V21" s="70">
        <v>23970.580076819999</v>
      </c>
      <c r="W21" s="70">
        <v>18621.194946609998</v>
      </c>
      <c r="X21" s="72">
        <v>1314.0196766899999</v>
      </c>
      <c r="Y21" s="70">
        <v>6075.0745695600008</v>
      </c>
      <c r="Z21" s="70">
        <v>3731.2468583000009</v>
      </c>
      <c r="AA21" s="70">
        <v>42244.145577559997</v>
      </c>
      <c r="AB21" s="72">
        <v>3063.30581424</v>
      </c>
      <c r="AC21" s="70">
        <v>39273.778282739993</v>
      </c>
      <c r="AD21" s="70">
        <v>14001.703923360001</v>
      </c>
      <c r="AE21" s="70">
        <v>17555.850038259996</v>
      </c>
      <c r="AF21" s="72">
        <v>3165.5906168199995</v>
      </c>
      <c r="AG21" s="70">
        <v>55719.577541599996</v>
      </c>
      <c r="AH21" s="70">
        <v>11051.962096760006</v>
      </c>
      <c r="AI21" s="70">
        <v>19093.479241780005</v>
      </c>
      <c r="AJ21" s="72">
        <v>4123.3466366699995</v>
      </c>
      <c r="AK21" s="70">
        <v>86419.675480250007</v>
      </c>
      <c r="AL21" s="70">
        <v>10317.937250980001</v>
      </c>
      <c r="AM21" s="70">
        <v>15184.637444990003</v>
      </c>
      <c r="AN21" s="72">
        <v>2377.2504983999997</v>
      </c>
      <c r="AO21" s="70">
        <v>110846.95854135002</v>
      </c>
      <c r="AP21" s="70">
        <v>4627.9433890899963</v>
      </c>
      <c r="AQ21" s="70">
        <v>2882.7089032000076</v>
      </c>
      <c r="AR21" s="72">
        <v>2699.2540264200002</v>
      </c>
      <c r="AS21" s="70">
        <v>48107.8478522</v>
      </c>
      <c r="AT21" s="70">
        <v>2645.5131201499971</v>
      </c>
      <c r="AU21" s="70">
        <v>4247.7190205900042</v>
      </c>
      <c r="AV21" s="72">
        <v>55609.57854106</v>
      </c>
      <c r="AW21" s="70">
        <v>10170.352796189989</v>
      </c>
      <c r="AX21" s="70">
        <v>2736.4050169400143</v>
      </c>
      <c r="AY21" s="70">
        <v>19968.121845900008</v>
      </c>
      <c r="AZ21" s="72">
        <v>11667.360998389999</v>
      </c>
      <c r="BA21" s="70">
        <v>103525.88333682</v>
      </c>
      <c r="BB21" s="70">
        <v>4869.2313576400047</v>
      </c>
      <c r="BC21" s="70">
        <v>5627.5585041100094</v>
      </c>
      <c r="BD21" s="72">
        <v>36052.244266720001</v>
      </c>
      <c r="BE21" s="70">
        <v>74843.398405579996</v>
      </c>
      <c r="BF21" s="70">
        <v>6828.9300268300067</v>
      </c>
      <c r="BG21" s="70">
        <v>9897.8664181299901</v>
      </c>
    </row>
    <row r="22" spans="1:59" ht="84.6" customHeight="1" x14ac:dyDescent="0.25">
      <c r="A22" s="98"/>
      <c r="B22" s="14"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2" s="12">
        <v>21010000</v>
      </c>
      <c r="D22" s="70">
        <v>314.48257646000002</v>
      </c>
      <c r="E22" s="70">
        <v>815.05020119999995</v>
      </c>
      <c r="F22" s="70">
        <v>858.14836483999989</v>
      </c>
      <c r="G22" s="71">
        <v>700.44172327000001</v>
      </c>
      <c r="H22" s="70">
        <v>911.52043074999995</v>
      </c>
      <c r="I22" s="70">
        <v>1579.6417258500001</v>
      </c>
      <c r="J22" s="70">
        <v>2764.2811528899988</v>
      </c>
      <c r="K22" s="71">
        <v>1228.098326450001</v>
      </c>
      <c r="L22" s="70">
        <v>295.22011922999997</v>
      </c>
      <c r="M22" s="70">
        <v>1120.59940611</v>
      </c>
      <c r="N22" s="70">
        <v>498.8970445799996</v>
      </c>
      <c r="O22" s="71">
        <v>574.51157431999991</v>
      </c>
      <c r="P22" s="70">
        <v>280.32516810999999</v>
      </c>
      <c r="Q22" s="70">
        <v>1802.2161574000002</v>
      </c>
      <c r="R22" s="70">
        <v>623.87121621999995</v>
      </c>
      <c r="S22" s="71">
        <v>726.16100374999996</v>
      </c>
      <c r="T22" s="70">
        <v>461.71661347999998</v>
      </c>
      <c r="U22" s="70">
        <v>2137.9158320199999</v>
      </c>
      <c r="V22" s="70">
        <v>1365.4330913200001</v>
      </c>
      <c r="W22" s="70">
        <v>3356.5281978500002</v>
      </c>
      <c r="X22" s="72">
        <v>914.90995794999992</v>
      </c>
      <c r="Y22" s="70">
        <v>5367.2814787699999</v>
      </c>
      <c r="Z22" s="70">
        <v>2793.5252617700016</v>
      </c>
      <c r="AA22" s="70">
        <v>2880.2862874999992</v>
      </c>
      <c r="AB22" s="72">
        <v>2340.0728249899994</v>
      </c>
      <c r="AC22" s="70">
        <v>17853.096168290002</v>
      </c>
      <c r="AD22" s="70">
        <v>2718.4262453999982</v>
      </c>
      <c r="AE22" s="70">
        <v>1878.1639800499979</v>
      </c>
      <c r="AF22" s="72">
        <v>2255.2926291899998</v>
      </c>
      <c r="AG22" s="70">
        <v>16609.058045309997</v>
      </c>
      <c r="AH22" s="70">
        <v>3206.7784532799997</v>
      </c>
      <c r="AI22" s="70">
        <v>17783.625354670003</v>
      </c>
      <c r="AJ22" s="72">
        <v>2978.7875633099998</v>
      </c>
      <c r="AK22" s="70">
        <v>20326.484424539998</v>
      </c>
      <c r="AL22" s="70">
        <v>9173.8377145700033</v>
      </c>
      <c r="AM22" s="70">
        <v>13942.310380940002</v>
      </c>
      <c r="AN22" s="72">
        <v>1325.19275556</v>
      </c>
      <c r="AO22" s="70">
        <v>67144.832271600011</v>
      </c>
      <c r="AP22" s="70">
        <v>862.8160614699882</v>
      </c>
      <c r="AQ22" s="70">
        <v>1526.6536744800105</v>
      </c>
      <c r="AR22" s="72">
        <v>1400.6591871199998</v>
      </c>
      <c r="AS22" s="70">
        <v>24418.190384109999</v>
      </c>
      <c r="AT22" s="70">
        <v>1118.4140397999981</v>
      </c>
      <c r="AU22" s="70">
        <v>1785.4486823100015</v>
      </c>
      <c r="AV22" s="72">
        <v>35313.766437279999</v>
      </c>
      <c r="AW22" s="70">
        <v>9480.3178887699978</v>
      </c>
      <c r="AX22" s="70">
        <v>1191.4509748700002</v>
      </c>
      <c r="AY22" s="70">
        <v>1128.4117085800099</v>
      </c>
      <c r="AZ22" s="72">
        <v>784.67309759</v>
      </c>
      <c r="BA22" s="70">
        <v>29310.74046787</v>
      </c>
      <c r="BB22" s="70">
        <v>2234.4752827999982</v>
      </c>
      <c r="BC22" s="70">
        <v>2965.3761890199994</v>
      </c>
      <c r="BD22" s="72">
        <v>33082.660722280001</v>
      </c>
      <c r="BE22" s="70">
        <v>33000.359233550007</v>
      </c>
      <c r="BF22" s="70">
        <v>2440.7991001999908</v>
      </c>
      <c r="BG22" s="70">
        <v>2743.9972806900041</v>
      </c>
    </row>
    <row r="23" spans="1:59" ht="35.1" customHeight="1" x14ac:dyDescent="0.25">
      <c r="A23" s="98"/>
      <c r="B23" s="14"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3" s="12">
        <v>21020000</v>
      </c>
      <c r="D23" s="70">
        <v>0</v>
      </c>
      <c r="E23" s="70">
        <v>2417.9719999999998</v>
      </c>
      <c r="F23" s="70">
        <v>3272.5140000000001</v>
      </c>
      <c r="G23" s="71">
        <v>6207.7669999999989</v>
      </c>
      <c r="H23" s="70">
        <v>2400</v>
      </c>
      <c r="I23" s="70">
        <v>5500</v>
      </c>
      <c r="J23" s="70">
        <v>4700</v>
      </c>
      <c r="K23" s="71">
        <v>11000</v>
      </c>
      <c r="L23" s="70">
        <v>4000</v>
      </c>
      <c r="M23" s="70">
        <v>6063.7000000000007</v>
      </c>
      <c r="N23" s="70">
        <v>9683.3209999999999</v>
      </c>
      <c r="O23" s="71">
        <v>8561.1388000000006</v>
      </c>
      <c r="P23" s="70">
        <v>15800.86939156</v>
      </c>
      <c r="Q23" s="70">
        <v>6200.0000000000018</v>
      </c>
      <c r="R23" s="70">
        <v>806.4650084399982</v>
      </c>
      <c r="S23" s="71">
        <v>0</v>
      </c>
      <c r="T23" s="70">
        <v>5450</v>
      </c>
      <c r="U23" s="70">
        <v>19675</v>
      </c>
      <c r="V23" s="70">
        <v>22000</v>
      </c>
      <c r="W23" s="70">
        <v>14678.593517699999</v>
      </c>
      <c r="X23" s="72">
        <v>0</v>
      </c>
      <c r="Y23" s="70">
        <v>0</v>
      </c>
      <c r="Z23" s="70">
        <v>0</v>
      </c>
      <c r="AA23" s="70">
        <v>38163.777327709999</v>
      </c>
      <c r="AB23" s="72">
        <v>0</v>
      </c>
      <c r="AC23" s="70">
        <v>20000</v>
      </c>
      <c r="AD23" s="70">
        <v>10000</v>
      </c>
      <c r="AE23" s="70">
        <v>14378.828945499998</v>
      </c>
      <c r="AF23" s="72">
        <v>0</v>
      </c>
      <c r="AG23" s="70">
        <v>38000</v>
      </c>
      <c r="AH23" s="70">
        <v>6614.3188407799971</v>
      </c>
      <c r="AI23" s="70">
        <v>0</v>
      </c>
      <c r="AJ23" s="72">
        <v>0</v>
      </c>
      <c r="AK23" s="70">
        <v>64898.456239040002</v>
      </c>
      <c r="AL23" s="70">
        <v>0</v>
      </c>
      <c r="AM23" s="70">
        <v>0</v>
      </c>
      <c r="AN23" s="72">
        <v>0</v>
      </c>
      <c r="AO23" s="70">
        <v>42722.482932980005</v>
      </c>
      <c r="AP23" s="70">
        <v>0</v>
      </c>
      <c r="AQ23" s="70">
        <v>0</v>
      </c>
      <c r="AR23" s="72">
        <v>0</v>
      </c>
      <c r="AS23" s="70">
        <v>24433.996610549999</v>
      </c>
      <c r="AT23" s="70">
        <v>0</v>
      </c>
      <c r="AU23" s="70">
        <v>0</v>
      </c>
      <c r="AV23" s="72">
        <v>18785.918746479998</v>
      </c>
      <c r="AW23" s="70">
        <v>0</v>
      </c>
      <c r="AX23" s="70">
        <v>0</v>
      </c>
      <c r="AY23" s="70">
        <v>0</v>
      </c>
      <c r="AZ23" s="72">
        <v>0</v>
      </c>
      <c r="BA23" s="70">
        <v>71868.362753119989</v>
      </c>
      <c r="BB23" s="70">
        <v>0</v>
      </c>
      <c r="BC23" s="70">
        <v>0</v>
      </c>
      <c r="BD23" s="72">
        <v>0</v>
      </c>
      <c r="BE23" s="70">
        <v>38642.736495879995</v>
      </c>
      <c r="BF23" s="70">
        <v>0</v>
      </c>
      <c r="BG23" s="70">
        <v>0</v>
      </c>
    </row>
    <row r="24" spans="1:59" ht="35.1" customHeight="1" x14ac:dyDescent="0.25">
      <c r="A24" s="98"/>
      <c r="B24" s="11"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4" s="12">
        <v>22000000</v>
      </c>
      <c r="D24" s="70">
        <v>960.27359387999991</v>
      </c>
      <c r="E24" s="70">
        <v>1078.9544321999992</v>
      </c>
      <c r="F24" s="70">
        <v>1158.5244988800011</v>
      </c>
      <c r="G24" s="71">
        <v>1261.3007854799998</v>
      </c>
      <c r="H24" s="70">
        <v>1706.16304322</v>
      </c>
      <c r="I24" s="70">
        <v>1693.6344576899996</v>
      </c>
      <c r="J24" s="70">
        <v>1968.6893877400003</v>
      </c>
      <c r="K24" s="71">
        <v>1805.5600664899994</v>
      </c>
      <c r="L24" s="70">
        <v>1615.0710702900001</v>
      </c>
      <c r="M24" s="70">
        <v>1730.6967081099992</v>
      </c>
      <c r="N24" s="70">
        <v>1843.4574985000004</v>
      </c>
      <c r="O24" s="71">
        <v>1899.5304045100002</v>
      </c>
      <c r="P24" s="70">
        <v>1943.00547327</v>
      </c>
      <c r="Q24" s="70">
        <v>1543.4722451600001</v>
      </c>
      <c r="R24" s="70">
        <v>1663.6082270499992</v>
      </c>
      <c r="S24" s="71">
        <v>1738.8461950199999</v>
      </c>
      <c r="T24" s="70">
        <v>7936.2343943899987</v>
      </c>
      <c r="U24" s="70">
        <v>4828.5809212900012</v>
      </c>
      <c r="V24" s="70">
        <v>2376.1028898599998</v>
      </c>
      <c r="W24" s="70">
        <v>2713.5398283199993</v>
      </c>
      <c r="X24" s="72">
        <v>2423.8621514299998</v>
      </c>
      <c r="Y24" s="70">
        <v>2688.2536440500003</v>
      </c>
      <c r="Z24" s="70">
        <v>2911.6933905699998</v>
      </c>
      <c r="AA24" s="70">
        <v>3363.1972986099981</v>
      </c>
      <c r="AB24" s="72">
        <v>2947.4119185999998</v>
      </c>
      <c r="AC24" s="70">
        <v>3249.0487901099996</v>
      </c>
      <c r="AD24" s="70">
        <v>3338.7882522899999</v>
      </c>
      <c r="AE24" s="70">
        <v>4883.1330730199988</v>
      </c>
      <c r="AF24" s="72">
        <v>6649.1297410099996</v>
      </c>
      <c r="AG24" s="70">
        <v>8655.9684265200012</v>
      </c>
      <c r="AH24" s="70">
        <v>3714.7950013200007</v>
      </c>
      <c r="AI24" s="70">
        <v>3982.5499550600034</v>
      </c>
      <c r="AJ24" s="72">
        <v>3383.0007678300003</v>
      </c>
      <c r="AK24" s="70">
        <v>3842.7789212800003</v>
      </c>
      <c r="AL24" s="70">
        <v>3901.5061998399997</v>
      </c>
      <c r="AM24" s="70">
        <v>3892.5303977500007</v>
      </c>
      <c r="AN24" s="72">
        <v>3745.2449490900008</v>
      </c>
      <c r="AO24" s="70">
        <v>2520.6397046299999</v>
      </c>
      <c r="AP24" s="70">
        <v>3332.1398669800001</v>
      </c>
      <c r="AQ24" s="70">
        <v>4291.1230677999993</v>
      </c>
      <c r="AR24" s="72">
        <v>3842.28136946</v>
      </c>
      <c r="AS24" s="70">
        <v>4476.0352681600007</v>
      </c>
      <c r="AT24" s="70">
        <v>4414.8424519399996</v>
      </c>
      <c r="AU24" s="70">
        <v>5045.7766523800001</v>
      </c>
      <c r="AV24" s="72">
        <v>3083.6436313200002</v>
      </c>
      <c r="AW24" s="70">
        <v>2569.3599178800005</v>
      </c>
      <c r="AX24" s="70">
        <v>3066.0764836399994</v>
      </c>
      <c r="AY24" s="70">
        <v>3718.3326507099991</v>
      </c>
      <c r="AZ24" s="72">
        <v>5296.89919207</v>
      </c>
      <c r="BA24" s="70">
        <v>4150.1758508699995</v>
      </c>
      <c r="BB24" s="70">
        <v>4983.5893462899994</v>
      </c>
      <c r="BC24" s="70">
        <v>5125.1987046599997</v>
      </c>
      <c r="BD24" s="72">
        <v>5102.9000803199997</v>
      </c>
      <c r="BE24" s="70">
        <v>5308.5289918000017</v>
      </c>
      <c r="BF24" s="70">
        <v>5482.1610338499977</v>
      </c>
      <c r="BG24" s="70">
        <v>7125.1988886499967</v>
      </c>
    </row>
    <row r="25" spans="1:59" ht="18" customHeight="1" x14ac:dyDescent="0.25">
      <c r="A25" s="98"/>
      <c r="B25" s="14" t="str">
        <f>IF('0'!$A$1=1,"Плата за надання адміністративних послуг","Fees for administrative services")</f>
        <v>Плата за надання адміністративних послуг</v>
      </c>
      <c r="C25" s="12">
        <v>22010000</v>
      </c>
      <c r="D25" s="70">
        <v>219.16208690999997</v>
      </c>
      <c r="E25" s="70">
        <v>240.21886847999997</v>
      </c>
      <c r="F25" s="70">
        <v>294.14294496000002</v>
      </c>
      <c r="G25" s="71">
        <v>296.22893342000009</v>
      </c>
      <c r="H25" s="70">
        <v>745.00477963000003</v>
      </c>
      <c r="I25" s="70">
        <v>665.97816867999995</v>
      </c>
      <c r="J25" s="70">
        <v>948.57189964000031</v>
      </c>
      <c r="K25" s="71">
        <v>749.5761684299996</v>
      </c>
      <c r="L25" s="70">
        <v>607.18398402000003</v>
      </c>
      <c r="M25" s="70">
        <v>510.02787283999987</v>
      </c>
      <c r="N25" s="70">
        <v>625.16992410000012</v>
      </c>
      <c r="O25" s="71">
        <v>674.86685328999965</v>
      </c>
      <c r="P25" s="70">
        <v>914.26819073000001</v>
      </c>
      <c r="Q25" s="70">
        <v>464.37494734999996</v>
      </c>
      <c r="R25" s="70">
        <v>537.69099766999989</v>
      </c>
      <c r="S25" s="71">
        <v>463.33817722000003</v>
      </c>
      <c r="T25" s="70">
        <v>6820.5329322299995</v>
      </c>
      <c r="U25" s="70">
        <v>3526.0643101200012</v>
      </c>
      <c r="V25" s="70">
        <v>919.83418066999911</v>
      </c>
      <c r="W25" s="70">
        <v>892.22608263999973</v>
      </c>
      <c r="X25" s="72">
        <v>679.03982833999999</v>
      </c>
      <c r="Y25" s="70">
        <v>849.01466969000012</v>
      </c>
      <c r="Z25" s="70">
        <v>980.45868966999979</v>
      </c>
      <c r="AA25" s="70">
        <v>936.61712288999934</v>
      </c>
      <c r="AB25" s="72">
        <v>1170.9385890200001</v>
      </c>
      <c r="AC25" s="70">
        <v>1202.70561804</v>
      </c>
      <c r="AD25" s="70">
        <v>1411.4555019200002</v>
      </c>
      <c r="AE25" s="70">
        <v>2491.7685786599995</v>
      </c>
      <c r="AF25" s="72">
        <v>4613.5774808200003</v>
      </c>
      <c r="AG25" s="70">
        <v>6182.0048655699993</v>
      </c>
      <c r="AH25" s="70">
        <v>1462.1586017100017</v>
      </c>
      <c r="AI25" s="70">
        <v>1371.2362349800005</v>
      </c>
      <c r="AJ25" s="72">
        <v>1254.1475606999998</v>
      </c>
      <c r="AK25" s="70">
        <v>1583.0807783400005</v>
      </c>
      <c r="AL25" s="70">
        <v>1465.5436714399998</v>
      </c>
      <c r="AM25" s="70">
        <v>1379.0120854799989</v>
      </c>
      <c r="AN25" s="72">
        <v>1772.2588003299998</v>
      </c>
      <c r="AO25" s="70">
        <v>818.36485344999983</v>
      </c>
      <c r="AP25" s="70">
        <v>1337.1217636800002</v>
      </c>
      <c r="AQ25" s="70">
        <v>1883.1244365500006</v>
      </c>
      <c r="AR25" s="72">
        <v>1438.4226377499999</v>
      </c>
      <c r="AS25" s="70">
        <v>2202.03448617</v>
      </c>
      <c r="AT25" s="70">
        <v>2015.0076199999999</v>
      </c>
      <c r="AU25" s="70">
        <v>2416.0523274200004</v>
      </c>
      <c r="AV25" s="72">
        <v>980.12385214999995</v>
      </c>
      <c r="AW25" s="70">
        <v>1160.9945625299997</v>
      </c>
      <c r="AX25" s="70">
        <v>1313.6997020500003</v>
      </c>
      <c r="AY25" s="70">
        <v>1430.2893538100002</v>
      </c>
      <c r="AZ25" s="72">
        <v>2710.2888021799999</v>
      </c>
      <c r="BA25" s="70">
        <v>1556.6574320700001</v>
      </c>
      <c r="BB25" s="70">
        <v>1754.7744911199998</v>
      </c>
      <c r="BC25" s="70">
        <v>1685.3209366800002</v>
      </c>
      <c r="BD25" s="72">
        <v>2157.2377031199999</v>
      </c>
      <c r="BE25" s="70">
        <v>2311.9373880500002</v>
      </c>
      <c r="BF25" s="70">
        <v>2286.5424052499998</v>
      </c>
      <c r="BG25" s="70">
        <v>3306.0670236099991</v>
      </c>
    </row>
    <row r="26" spans="1:59" ht="35.1" customHeight="1" x14ac:dyDescent="0.25">
      <c r="A26" s="98"/>
      <c r="B26" s="14"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26" s="12">
        <v>22080000</v>
      </c>
      <c r="D26" s="70">
        <v>358.80436020000002</v>
      </c>
      <c r="E26" s="70">
        <v>403.39263844000004</v>
      </c>
      <c r="F26" s="70">
        <v>406.83181315000013</v>
      </c>
      <c r="G26" s="71">
        <v>420.07725281000012</v>
      </c>
      <c r="H26" s="70">
        <v>420.26266999000006</v>
      </c>
      <c r="I26" s="70">
        <v>442.48608016999981</v>
      </c>
      <c r="J26" s="70">
        <v>453.80078696999999</v>
      </c>
      <c r="K26" s="71">
        <v>460.83667770000011</v>
      </c>
      <c r="L26" s="70">
        <v>431.43165766999994</v>
      </c>
      <c r="M26" s="70">
        <v>584.04222400999993</v>
      </c>
      <c r="N26" s="70">
        <v>518.10791158999984</v>
      </c>
      <c r="O26" s="71">
        <v>477.7490538200002</v>
      </c>
      <c r="P26" s="70">
        <v>397.64785423000001</v>
      </c>
      <c r="Q26" s="70">
        <v>396.56579273</v>
      </c>
      <c r="R26" s="70">
        <v>411.16114149000032</v>
      </c>
      <c r="S26" s="71">
        <v>510.59213421999993</v>
      </c>
      <c r="T26" s="70">
        <v>414.52019338999992</v>
      </c>
      <c r="U26" s="70">
        <v>510.92508224999995</v>
      </c>
      <c r="V26" s="70">
        <v>532.44833732000029</v>
      </c>
      <c r="W26" s="70">
        <v>557.68398716000002</v>
      </c>
      <c r="X26" s="72">
        <v>485.84600495000001</v>
      </c>
      <c r="Y26" s="70">
        <v>466.36005812000002</v>
      </c>
      <c r="Z26" s="70">
        <v>454.58905669000001</v>
      </c>
      <c r="AA26" s="70">
        <v>481.57121165000012</v>
      </c>
      <c r="AB26" s="72">
        <v>443.85186322000004</v>
      </c>
      <c r="AC26" s="70">
        <v>453.22330805000001</v>
      </c>
      <c r="AD26" s="70">
        <v>490.02406158000008</v>
      </c>
      <c r="AE26" s="70">
        <v>573.42228750999993</v>
      </c>
      <c r="AF26" s="72">
        <v>584.54413168999997</v>
      </c>
      <c r="AG26" s="70">
        <v>633.84329844999991</v>
      </c>
      <c r="AH26" s="70">
        <v>599.30947212000001</v>
      </c>
      <c r="AI26" s="70">
        <v>670.95779470999992</v>
      </c>
      <c r="AJ26" s="72">
        <v>684.35645957999986</v>
      </c>
      <c r="AK26" s="70">
        <v>668.70080197000016</v>
      </c>
      <c r="AL26" s="70">
        <v>664.10455387000002</v>
      </c>
      <c r="AM26" s="70">
        <v>684.66628136999998</v>
      </c>
      <c r="AN26" s="72">
        <v>658.76205077999998</v>
      </c>
      <c r="AO26" s="70">
        <v>493.73148599000001</v>
      </c>
      <c r="AP26" s="70">
        <v>555.25391796999975</v>
      </c>
      <c r="AQ26" s="70">
        <v>622.73171863000016</v>
      </c>
      <c r="AR26" s="72">
        <v>851.66638473</v>
      </c>
      <c r="AS26" s="70">
        <v>572.24352792000002</v>
      </c>
      <c r="AT26" s="70">
        <v>608.46637539999983</v>
      </c>
      <c r="AU26" s="70">
        <v>659.0939537700001</v>
      </c>
      <c r="AV26" s="72">
        <v>468.99109683999995</v>
      </c>
      <c r="AW26" s="70">
        <v>307.01889161000008</v>
      </c>
      <c r="AX26" s="70">
        <v>298.78813998999999</v>
      </c>
      <c r="AY26" s="70">
        <v>386.86098919000005</v>
      </c>
      <c r="AZ26" s="72">
        <v>483.43445004</v>
      </c>
      <c r="BA26" s="70">
        <v>483.2039679099999</v>
      </c>
      <c r="BB26" s="70">
        <v>481.83175156999999</v>
      </c>
      <c r="BC26" s="70">
        <v>492.05233726000006</v>
      </c>
      <c r="BD26" s="72">
        <v>498.6306563</v>
      </c>
      <c r="BE26" s="70">
        <v>497.47366421999999</v>
      </c>
      <c r="BF26" s="70">
        <v>494.39829380999987</v>
      </c>
      <c r="BG26" s="70">
        <v>554.94155059000013</v>
      </c>
    </row>
    <row r="27" spans="1:59" ht="18" customHeight="1" x14ac:dyDescent="0.25">
      <c r="A27" s="98"/>
      <c r="B27" s="14" t="str">
        <f>IF('0'!$A$1=1,"Державне мито","State duty")</f>
        <v>Державне мито</v>
      </c>
      <c r="C27" s="12">
        <v>22090000</v>
      </c>
      <c r="D27" s="70">
        <v>181.41020723999998</v>
      </c>
      <c r="E27" s="70">
        <v>188.46462173999998</v>
      </c>
      <c r="F27" s="70">
        <v>203.77392028000008</v>
      </c>
      <c r="G27" s="71">
        <v>142.30429669</v>
      </c>
      <c r="H27" s="70">
        <v>71.82662105</v>
      </c>
      <c r="I27" s="70">
        <v>84.291492480000016</v>
      </c>
      <c r="J27" s="70">
        <v>90.127075029999986</v>
      </c>
      <c r="K27" s="71">
        <v>86.143287490000063</v>
      </c>
      <c r="L27" s="70">
        <v>120.71458885999999</v>
      </c>
      <c r="M27" s="70">
        <v>161.74107011000001</v>
      </c>
      <c r="N27" s="70">
        <v>187.43540540999999</v>
      </c>
      <c r="O27" s="71">
        <v>210.68638955999995</v>
      </c>
      <c r="P27" s="70">
        <v>182.20510498000002</v>
      </c>
      <c r="Q27" s="70">
        <v>178.96348325</v>
      </c>
      <c r="R27" s="70">
        <v>190.42807040999998</v>
      </c>
      <c r="S27" s="71">
        <v>192.13538546000007</v>
      </c>
      <c r="T27" s="70">
        <v>115.32849448000002</v>
      </c>
      <c r="U27" s="70">
        <v>111.18324923</v>
      </c>
      <c r="V27" s="70">
        <v>110.66790449999996</v>
      </c>
      <c r="W27" s="70">
        <v>105.34968102999994</v>
      </c>
      <c r="X27" s="72">
        <v>111.08995174</v>
      </c>
      <c r="Y27" s="70">
        <v>115.5065036</v>
      </c>
      <c r="Z27" s="70">
        <v>130.13137001999999</v>
      </c>
      <c r="AA27" s="70">
        <v>30.842962479999926</v>
      </c>
      <c r="AB27" s="72">
        <v>24.713009800000002</v>
      </c>
      <c r="AC27" s="70">
        <v>28.087705359999994</v>
      </c>
      <c r="AD27" s="70">
        <v>29.433012919999996</v>
      </c>
      <c r="AE27" s="70">
        <v>34.303348040000003</v>
      </c>
      <c r="AF27" s="72">
        <v>26.340596220000002</v>
      </c>
      <c r="AG27" s="70">
        <v>29.496418779999992</v>
      </c>
      <c r="AH27" s="70">
        <v>33.863803709999999</v>
      </c>
      <c r="AI27" s="70">
        <v>40.378348039999992</v>
      </c>
      <c r="AJ27" s="72">
        <v>33.061918950000006</v>
      </c>
      <c r="AK27" s="70">
        <v>34.155194210000005</v>
      </c>
      <c r="AL27" s="70">
        <v>36.674500939999987</v>
      </c>
      <c r="AM27" s="70">
        <v>39.420568070000002</v>
      </c>
      <c r="AN27" s="72">
        <v>28.469205639999998</v>
      </c>
      <c r="AO27" s="70">
        <v>26.640798849999996</v>
      </c>
      <c r="AP27" s="70">
        <v>37.414899999999989</v>
      </c>
      <c r="AQ27" s="70">
        <v>41.658627779999989</v>
      </c>
      <c r="AR27" s="72">
        <v>32.351957239999997</v>
      </c>
      <c r="AS27" s="70">
        <v>41.034699310000001</v>
      </c>
      <c r="AT27" s="70">
        <v>41.953948980000007</v>
      </c>
      <c r="AU27" s="70">
        <v>51.73960907</v>
      </c>
      <c r="AV27" s="72">
        <v>24.65729009</v>
      </c>
      <c r="AW27" s="70">
        <v>13.423432679999994</v>
      </c>
      <c r="AX27" s="70">
        <v>24.629187500000008</v>
      </c>
      <c r="AY27" s="70">
        <v>25.412824299999997</v>
      </c>
      <c r="AZ27" s="72">
        <v>23.50687697</v>
      </c>
      <c r="BA27" s="70">
        <v>33.73355789</v>
      </c>
      <c r="BB27" s="70">
        <v>34.455213169999993</v>
      </c>
      <c r="BC27" s="70">
        <v>40.521303840000009</v>
      </c>
      <c r="BD27" s="72">
        <v>36.515062499999999</v>
      </c>
      <c r="BE27" s="70">
        <v>40.483366419999996</v>
      </c>
      <c r="BF27" s="70">
        <v>40.287524110000007</v>
      </c>
      <c r="BG27" s="70">
        <v>34.576963050000018</v>
      </c>
    </row>
    <row r="28" spans="1:59" ht="25.2" customHeight="1" x14ac:dyDescent="0.25">
      <c r="A28" s="98"/>
      <c r="B28" s="11" t="str">
        <f>IF('0'!$A$1=1,"Інші неподаткові надходження, з них:","Other nontax revenue, inc.:")</f>
        <v>Інші неподаткові надходження, з них:</v>
      </c>
      <c r="C28" s="12">
        <v>24000000</v>
      </c>
      <c r="D28" s="70">
        <v>1469.0863917499998</v>
      </c>
      <c r="E28" s="70">
        <v>1417.46589221</v>
      </c>
      <c r="F28" s="70">
        <v>1661.5354727499998</v>
      </c>
      <c r="G28" s="71">
        <v>1811.9577090899993</v>
      </c>
      <c r="H28" s="70">
        <v>1365.6931492900001</v>
      </c>
      <c r="I28" s="70">
        <v>1561.6999562200001</v>
      </c>
      <c r="J28" s="70">
        <v>1646.4676259999997</v>
      </c>
      <c r="K28" s="71">
        <v>2171.9990293199999</v>
      </c>
      <c r="L28" s="70">
        <v>1406.54552115</v>
      </c>
      <c r="M28" s="70">
        <v>1533.4306565199997</v>
      </c>
      <c r="N28" s="70">
        <v>1578.6120459599997</v>
      </c>
      <c r="O28" s="71">
        <v>1726.5472027300002</v>
      </c>
      <c r="P28" s="70">
        <v>1232.83321069</v>
      </c>
      <c r="Q28" s="70">
        <v>3678.6647535399998</v>
      </c>
      <c r="R28" s="70">
        <v>3825.6585201699991</v>
      </c>
      <c r="S28" s="71">
        <v>4507.8245367899999</v>
      </c>
      <c r="T28" s="70">
        <v>1703.5798473199998</v>
      </c>
      <c r="U28" s="70">
        <v>2328.6077666599999</v>
      </c>
      <c r="V28" s="70">
        <v>1810.0696519100002</v>
      </c>
      <c r="W28" s="70">
        <v>3202.0861589799997</v>
      </c>
      <c r="X28" s="72">
        <v>2107.5145374599997</v>
      </c>
      <c r="Y28" s="70">
        <v>3011.3745817299996</v>
      </c>
      <c r="Z28" s="70">
        <v>2500.4862317200004</v>
      </c>
      <c r="AA28" s="70">
        <v>4182.3177343499983</v>
      </c>
      <c r="AB28" s="72">
        <v>2757.72002763</v>
      </c>
      <c r="AC28" s="70">
        <v>3528.9939917600004</v>
      </c>
      <c r="AD28" s="70">
        <v>2831.1058226499999</v>
      </c>
      <c r="AE28" s="70">
        <v>4462.4726918500019</v>
      </c>
      <c r="AF28" s="72">
        <v>2776.2164202399999</v>
      </c>
      <c r="AG28" s="70">
        <v>3707.7424032699992</v>
      </c>
      <c r="AH28" s="70">
        <v>3184.4993528999994</v>
      </c>
      <c r="AI28" s="70">
        <v>5130.327897109999</v>
      </c>
      <c r="AJ28" s="72">
        <v>4958.1339169599996</v>
      </c>
      <c r="AK28" s="70">
        <v>4256.5959612400002</v>
      </c>
      <c r="AL28" s="70">
        <v>4086.8984323199984</v>
      </c>
      <c r="AM28" s="70">
        <v>4815.287307229999</v>
      </c>
      <c r="AN28" s="72">
        <v>3990.4616037800006</v>
      </c>
      <c r="AO28" s="70">
        <v>3335.2558827099992</v>
      </c>
      <c r="AP28" s="70">
        <v>4129.7913110599993</v>
      </c>
      <c r="AQ28" s="70">
        <v>6140.6196975499988</v>
      </c>
      <c r="AR28" s="72">
        <v>3814.2083739499999</v>
      </c>
      <c r="AS28" s="70">
        <v>4422.4506530100007</v>
      </c>
      <c r="AT28" s="70">
        <v>4756.8051510899986</v>
      </c>
      <c r="AU28" s="70">
        <v>6813.0534348100009</v>
      </c>
      <c r="AV28" s="72">
        <v>3349.2991796799997</v>
      </c>
      <c r="AW28" s="70">
        <v>5239.0432615900008</v>
      </c>
      <c r="AX28" s="70">
        <v>3782.8014364200008</v>
      </c>
      <c r="AY28" s="70">
        <v>4970.1122413199973</v>
      </c>
      <c r="AZ28" s="72">
        <v>10334.58933802</v>
      </c>
      <c r="BA28" s="70">
        <v>15430.518798339999</v>
      </c>
      <c r="BB28" s="70">
        <v>7009.2085321200029</v>
      </c>
      <c r="BC28" s="70">
        <v>10213.672002689997</v>
      </c>
      <c r="BD28" s="72">
        <v>23544.92304193</v>
      </c>
      <c r="BE28" s="70">
        <v>9671.3717030199987</v>
      </c>
      <c r="BF28" s="70">
        <v>13278.673507160005</v>
      </c>
      <c r="BG28" s="70">
        <v>10470.9117549</v>
      </c>
    </row>
    <row r="29" spans="1:59" ht="35.1" customHeight="1" x14ac:dyDescent="0.25">
      <c r="A29" s="98"/>
      <c r="B29" s="14"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29" s="12">
        <v>24140000</v>
      </c>
      <c r="D29" s="70">
        <v>732.25935400000003</v>
      </c>
      <c r="E29" s="70">
        <v>884.3106160599998</v>
      </c>
      <c r="F29" s="70">
        <v>993.49077024000007</v>
      </c>
      <c r="G29" s="71">
        <v>1048.5339801399996</v>
      </c>
      <c r="H29" s="70">
        <v>816.65008995999995</v>
      </c>
      <c r="I29" s="70">
        <v>947.51547985000013</v>
      </c>
      <c r="J29" s="70">
        <v>997.25607122999986</v>
      </c>
      <c r="K29" s="71">
        <v>1034.87722665</v>
      </c>
      <c r="L29" s="70">
        <v>747.45716586000003</v>
      </c>
      <c r="M29" s="70">
        <v>935.40162057999964</v>
      </c>
      <c r="N29" s="70">
        <v>1011.4427697799997</v>
      </c>
      <c r="O29" s="71">
        <v>911.16843213000038</v>
      </c>
      <c r="P29" s="70">
        <v>715.63755200000003</v>
      </c>
      <c r="Q29" s="70">
        <v>2828.3283064500001</v>
      </c>
      <c r="R29" s="70">
        <v>3153.0375792700006</v>
      </c>
      <c r="S29" s="71">
        <v>2934.6405650800007</v>
      </c>
      <c r="T29" s="70">
        <v>720.00573253000005</v>
      </c>
      <c r="U29" s="70">
        <v>832.56292094000003</v>
      </c>
      <c r="V29" s="70">
        <v>1012.6096031599998</v>
      </c>
      <c r="W29" s="70">
        <v>1347.6509092000001</v>
      </c>
      <c r="X29" s="72">
        <v>1085.6623097699999</v>
      </c>
      <c r="Y29" s="70">
        <v>1254.1464032000003</v>
      </c>
      <c r="Z29" s="70">
        <v>1386.2041543099999</v>
      </c>
      <c r="AA29" s="70">
        <v>1632.5290913600002</v>
      </c>
      <c r="AB29" s="72">
        <v>1300.33215666</v>
      </c>
      <c r="AC29" s="70">
        <v>1518.6758223200002</v>
      </c>
      <c r="AD29" s="70">
        <v>1587.9692223599995</v>
      </c>
      <c r="AE29" s="70">
        <v>1776.2887880999997</v>
      </c>
      <c r="AF29" s="72">
        <v>1523.36447772</v>
      </c>
      <c r="AG29" s="70">
        <v>1649.56633274</v>
      </c>
      <c r="AH29" s="70">
        <v>1844.1023977199998</v>
      </c>
      <c r="AI29" s="70">
        <v>2144.0698827400001</v>
      </c>
      <c r="AJ29" s="72">
        <v>2181.2396136299999</v>
      </c>
      <c r="AK29" s="70">
        <v>2169.2663141600001</v>
      </c>
      <c r="AL29" s="70">
        <v>2373.2631969000004</v>
      </c>
      <c r="AM29" s="70">
        <v>2507.8913160500006</v>
      </c>
      <c r="AN29" s="72">
        <v>2075.8269345799999</v>
      </c>
      <c r="AO29" s="70">
        <v>1898.4173735599998</v>
      </c>
      <c r="AP29" s="70">
        <v>2671.5484406199994</v>
      </c>
      <c r="AQ29" s="70">
        <v>2889.8156084300008</v>
      </c>
      <c r="AR29" s="72">
        <v>2500.7539634</v>
      </c>
      <c r="AS29" s="70">
        <v>3065.5459290599997</v>
      </c>
      <c r="AT29" s="70">
        <v>3408.4086346699987</v>
      </c>
      <c r="AU29" s="70">
        <v>3439.3117196700005</v>
      </c>
      <c r="AV29" s="72">
        <v>2024.5735831099998</v>
      </c>
      <c r="AW29" s="70">
        <v>2121.1062462399996</v>
      </c>
      <c r="AX29" s="70">
        <v>2181.4034649699997</v>
      </c>
      <c r="AY29" s="70">
        <v>2257.932309660001</v>
      </c>
      <c r="AZ29" s="72">
        <v>2507.8467454499996</v>
      </c>
      <c r="BA29" s="70">
        <v>3134.1443379800003</v>
      </c>
      <c r="BB29" s="70">
        <v>3312.8897374899998</v>
      </c>
      <c r="BC29" s="70">
        <v>3383.8551521100007</v>
      </c>
      <c r="BD29" s="72">
        <v>2923.04470571</v>
      </c>
      <c r="BE29" s="70">
        <v>3332.855442</v>
      </c>
      <c r="BF29" s="70">
        <v>3931.2497891400008</v>
      </c>
      <c r="BG29" s="70">
        <v>3406.0162825699981</v>
      </c>
    </row>
    <row r="30" spans="1:59" ht="25.2" customHeight="1" x14ac:dyDescent="0.25">
      <c r="A30" s="98"/>
      <c r="B30" s="11" t="str">
        <f>IF('0'!$A$1=1,"Власні надходження бюджетних установ","Own revenues of budgetary institutions")</f>
        <v>Власні надходження бюджетних установ</v>
      </c>
      <c r="C30" s="12">
        <v>25000000</v>
      </c>
      <c r="D30" s="70">
        <v>6458.0315094399994</v>
      </c>
      <c r="E30" s="70">
        <v>5703.2604690299995</v>
      </c>
      <c r="F30" s="70">
        <v>11898.547029320001</v>
      </c>
      <c r="G30" s="71">
        <v>7462.7224328699958</v>
      </c>
      <c r="H30" s="70">
        <v>6794.4858787100002</v>
      </c>
      <c r="I30" s="70">
        <v>5844.1112530999981</v>
      </c>
      <c r="J30" s="70">
        <v>9504.9712684400001</v>
      </c>
      <c r="K30" s="71">
        <v>12051.201755370006</v>
      </c>
      <c r="L30" s="70">
        <v>10011.937016400001</v>
      </c>
      <c r="M30" s="70">
        <v>6064.0408435399968</v>
      </c>
      <c r="N30" s="70">
        <v>11615.27170256</v>
      </c>
      <c r="O30" s="71">
        <v>10211.728130129999</v>
      </c>
      <c r="P30" s="70">
        <v>7422.2104870800003</v>
      </c>
      <c r="Q30" s="70">
        <v>7506.2001729799986</v>
      </c>
      <c r="R30" s="70">
        <v>8753.6651298899997</v>
      </c>
      <c r="S30" s="71">
        <v>7989.9691753999978</v>
      </c>
      <c r="T30" s="70">
        <v>10744.697068850001</v>
      </c>
      <c r="U30" s="70">
        <v>8787.5960470099999</v>
      </c>
      <c r="V30" s="70">
        <v>11920.455436439999</v>
      </c>
      <c r="W30" s="70">
        <v>10239.902813119996</v>
      </c>
      <c r="X30" s="72">
        <v>9853.1018379599991</v>
      </c>
      <c r="Y30" s="70">
        <v>9525.9057259000001</v>
      </c>
      <c r="Z30" s="70">
        <v>16035.490611379999</v>
      </c>
      <c r="AA30" s="70">
        <v>13535.193801320005</v>
      </c>
      <c r="AB30" s="72">
        <v>11022.1238008</v>
      </c>
      <c r="AC30" s="70">
        <v>11345.099890639998</v>
      </c>
      <c r="AD30" s="70">
        <v>15227.093423770006</v>
      </c>
      <c r="AE30" s="70">
        <v>15064.43731917</v>
      </c>
      <c r="AF30" s="72">
        <v>12452.474765139999</v>
      </c>
      <c r="AG30" s="70">
        <v>15536.85464578</v>
      </c>
      <c r="AH30" s="70">
        <v>18057.794640090004</v>
      </c>
      <c r="AI30" s="70">
        <v>19837.652707030007</v>
      </c>
      <c r="AJ30" s="72">
        <v>13308.11536489</v>
      </c>
      <c r="AK30" s="70">
        <v>13950.341954880001</v>
      </c>
      <c r="AL30" s="70">
        <v>17776.206754999999</v>
      </c>
      <c r="AM30" s="70">
        <v>18641.55567976</v>
      </c>
      <c r="AN30" s="72">
        <v>14269.508980440001</v>
      </c>
      <c r="AO30" s="70">
        <v>20523.647165489998</v>
      </c>
      <c r="AP30" s="70">
        <v>20936.175414960002</v>
      </c>
      <c r="AQ30" s="70">
        <v>26472.170845860004</v>
      </c>
      <c r="AR30" s="72">
        <v>16198.286947190001</v>
      </c>
      <c r="AS30" s="70">
        <v>32756.469366109999</v>
      </c>
      <c r="AT30" s="70">
        <v>30649.74793777</v>
      </c>
      <c r="AU30" s="70">
        <v>27701.539922130003</v>
      </c>
      <c r="AV30" s="72">
        <v>27862.054347459998</v>
      </c>
      <c r="AW30" s="70">
        <v>24445.560308640008</v>
      </c>
      <c r="AX30" s="70">
        <v>89064.248112329995</v>
      </c>
      <c r="AY30" s="70">
        <v>109095.18960136996</v>
      </c>
      <c r="AZ30" s="72">
        <v>112494.84406694</v>
      </c>
      <c r="BA30" s="70">
        <v>241424.62128059997</v>
      </c>
      <c r="BB30" s="70">
        <v>282947.44138785999</v>
      </c>
      <c r="BC30" s="70">
        <v>202981.88813554996</v>
      </c>
      <c r="BD30" s="72">
        <v>138144.39753929002</v>
      </c>
      <c r="BE30" s="70">
        <v>198093.95717723999</v>
      </c>
      <c r="BF30" s="70">
        <v>190657.90631636005</v>
      </c>
      <c r="BG30" s="70">
        <v>284299.1809639298</v>
      </c>
    </row>
    <row r="31" spans="1:59" ht="35.1" customHeight="1" x14ac:dyDescent="0.25">
      <c r="A31" s="98"/>
      <c r="B31" s="15" t="str">
        <f>IF('0'!$A$1=1,"Доходи від операцій з капіталом","Income from capital transactions")</f>
        <v>Доходи від операцій з капіталом</v>
      </c>
      <c r="C31" s="16">
        <v>30000000</v>
      </c>
      <c r="D31" s="73">
        <v>494.01447681000002</v>
      </c>
      <c r="E31" s="73">
        <v>421.37724598999989</v>
      </c>
      <c r="F31" s="73">
        <v>650.59172853000007</v>
      </c>
      <c r="G31" s="74">
        <v>781.54835943000012</v>
      </c>
      <c r="H31" s="73">
        <v>426.88163408000003</v>
      </c>
      <c r="I31" s="73">
        <v>590.91022383000006</v>
      </c>
      <c r="J31" s="73">
        <v>480.69511426999998</v>
      </c>
      <c r="K31" s="74">
        <v>1487.2779789599999</v>
      </c>
      <c r="L31" s="73">
        <v>229.53176495999998</v>
      </c>
      <c r="M31" s="73">
        <v>323.03815944000002</v>
      </c>
      <c r="N31" s="73">
        <v>532.92950832999963</v>
      </c>
      <c r="O31" s="74">
        <v>551.46448172000009</v>
      </c>
      <c r="P31" s="73">
        <v>434.37727585000005</v>
      </c>
      <c r="Q31" s="73">
        <v>205.52031325000007</v>
      </c>
      <c r="R31" s="73">
        <v>933.98835962999999</v>
      </c>
      <c r="S31" s="74">
        <v>441.90218073000005</v>
      </c>
      <c r="T31" s="73">
        <v>451.40364868999995</v>
      </c>
      <c r="U31" s="73">
        <v>327.16112328000008</v>
      </c>
      <c r="V31" s="73">
        <v>453.44693971999982</v>
      </c>
      <c r="W31" s="73">
        <v>567.52826192999987</v>
      </c>
      <c r="X31" s="75">
        <v>376.62502053000003</v>
      </c>
      <c r="Y31" s="73">
        <v>328.98531020999985</v>
      </c>
      <c r="Z31" s="73">
        <v>330.13700856000014</v>
      </c>
      <c r="AA31" s="73">
        <v>558.20387623000033</v>
      </c>
      <c r="AB31" s="75">
        <v>658.26352207999992</v>
      </c>
      <c r="AC31" s="73">
        <v>453.36924376000013</v>
      </c>
      <c r="AD31" s="73">
        <v>353.13355324999998</v>
      </c>
      <c r="AE31" s="73">
        <v>695.6902748</v>
      </c>
      <c r="AF31" s="75">
        <v>494.55860760999997</v>
      </c>
      <c r="AG31" s="73">
        <v>982.17982558999972</v>
      </c>
      <c r="AH31" s="73">
        <v>482.13509894000003</v>
      </c>
      <c r="AI31" s="73">
        <v>842.11742683999978</v>
      </c>
      <c r="AJ31" s="75">
        <v>782.50616814</v>
      </c>
      <c r="AK31" s="73">
        <v>597.75028920999989</v>
      </c>
      <c r="AL31" s="73">
        <v>783.1138592100001</v>
      </c>
      <c r="AM31" s="73">
        <v>948.48846937999997</v>
      </c>
      <c r="AN31" s="75">
        <v>526.58535239999992</v>
      </c>
      <c r="AO31" s="73">
        <v>637.35355232999996</v>
      </c>
      <c r="AP31" s="73">
        <v>913.2494387700001</v>
      </c>
      <c r="AQ31" s="73">
        <v>1475.2746624299998</v>
      </c>
      <c r="AR31" s="75">
        <v>559.37979801999995</v>
      </c>
      <c r="AS31" s="73">
        <v>1005.4535826600002</v>
      </c>
      <c r="AT31" s="73">
        <v>953.37248020000015</v>
      </c>
      <c r="AU31" s="73">
        <v>1272.6850206499998</v>
      </c>
      <c r="AV31" s="75">
        <v>603.70766866999998</v>
      </c>
      <c r="AW31" s="73">
        <v>677.22762543000022</v>
      </c>
      <c r="AX31" s="73">
        <v>776.08834142999967</v>
      </c>
      <c r="AY31" s="73">
        <v>829.94792848999987</v>
      </c>
      <c r="AZ31" s="75">
        <v>586.27047758000003</v>
      </c>
      <c r="BA31" s="73">
        <v>990.61522712999999</v>
      </c>
      <c r="BB31" s="73">
        <v>989.01634786000022</v>
      </c>
      <c r="BC31" s="73">
        <v>1156.3073039999999</v>
      </c>
      <c r="BD31" s="75">
        <v>1306.5304536199999</v>
      </c>
      <c r="BE31" s="73">
        <v>1155.99071557</v>
      </c>
      <c r="BF31" s="73">
        <v>1334.6752126700005</v>
      </c>
      <c r="BG31" s="73">
        <v>1241.6390889199995</v>
      </c>
    </row>
    <row r="32" spans="1:59" s="60" customFormat="1" ht="35.1" customHeight="1" x14ac:dyDescent="0.25">
      <c r="A32" s="98"/>
      <c r="B32" s="15" t="str">
        <f>IF('0'!$A$1=1,"Від урядів зарубіжних країн та міжнародних організацій","Receipts from the governments of foreign countries and international organizations")</f>
        <v>Від урядів зарубіжних країн та міжнародних організацій</v>
      </c>
      <c r="C32" s="10">
        <v>42000000</v>
      </c>
      <c r="D32" s="67">
        <v>9.0927261000000001</v>
      </c>
      <c r="E32" s="67">
        <v>50.068062280000007</v>
      </c>
      <c r="F32" s="67">
        <v>55.625514700000004</v>
      </c>
      <c r="G32" s="68">
        <v>366.56526453999993</v>
      </c>
      <c r="H32" s="67">
        <v>56.649890880000001</v>
      </c>
      <c r="I32" s="67">
        <v>50.229699150000002</v>
      </c>
      <c r="J32" s="67">
        <v>41.32707013000001</v>
      </c>
      <c r="K32" s="68">
        <v>74.657294369999988</v>
      </c>
      <c r="L32" s="67">
        <v>377.86679070000002</v>
      </c>
      <c r="M32" s="67">
        <v>20.162898419999976</v>
      </c>
      <c r="N32" s="67">
        <v>45.63998411</v>
      </c>
      <c r="O32" s="68">
        <v>1085.6054569200003</v>
      </c>
      <c r="P32" s="67">
        <v>39.942154600000002</v>
      </c>
      <c r="Q32" s="67">
        <v>384.78870325999998</v>
      </c>
      <c r="R32" s="67">
        <v>4758.5867662100009</v>
      </c>
      <c r="S32" s="68">
        <v>199.63715782000054</v>
      </c>
      <c r="T32" s="67">
        <v>302.06444041000003</v>
      </c>
      <c r="U32" s="67">
        <v>265.10173087999993</v>
      </c>
      <c r="V32" s="67">
        <v>984.93516855000007</v>
      </c>
      <c r="W32" s="67">
        <v>330.07292630000006</v>
      </c>
      <c r="X32" s="69">
        <v>251.33598890000002</v>
      </c>
      <c r="Y32" s="67">
        <v>194.41041049</v>
      </c>
      <c r="Z32" s="67">
        <v>428.21976439000008</v>
      </c>
      <c r="AA32" s="67">
        <v>3324.2368563300006</v>
      </c>
      <c r="AB32" s="69">
        <v>505.26849810000004</v>
      </c>
      <c r="AC32" s="67">
        <v>374.03385293000002</v>
      </c>
      <c r="AD32" s="67">
        <v>428.50143119999996</v>
      </c>
      <c r="AE32" s="67">
        <v>323.3636981799998</v>
      </c>
      <c r="AF32" s="69">
        <v>55.321418300000005</v>
      </c>
      <c r="AG32" s="67">
        <v>75.058496429999991</v>
      </c>
      <c r="AH32" s="67">
        <v>819.65001928999993</v>
      </c>
      <c r="AI32" s="67">
        <v>608.99754441000005</v>
      </c>
      <c r="AJ32" s="69">
        <v>43.187293219999994</v>
      </c>
      <c r="AK32" s="67">
        <v>610.58732051999993</v>
      </c>
      <c r="AL32" s="67">
        <v>40.397852700000044</v>
      </c>
      <c r="AM32" s="67">
        <v>489.99660886999993</v>
      </c>
      <c r="AN32" s="69">
        <v>265.65676089999999</v>
      </c>
      <c r="AO32" s="67">
        <v>341.33008117999998</v>
      </c>
      <c r="AP32" s="67">
        <v>477.57972404999998</v>
      </c>
      <c r="AQ32" s="67">
        <v>91.483094639999763</v>
      </c>
      <c r="AR32" s="69">
        <v>48.59556096</v>
      </c>
      <c r="AS32" s="67">
        <v>131.56486685000002</v>
      </c>
      <c r="AT32" s="67">
        <v>340.23034792999999</v>
      </c>
      <c r="AU32" s="67">
        <v>845.58153767000022</v>
      </c>
      <c r="AV32" s="69">
        <v>3792.8348461300002</v>
      </c>
      <c r="AW32" s="67">
        <v>75849.923760839985</v>
      </c>
      <c r="AX32" s="67">
        <v>262884.02503747004</v>
      </c>
      <c r="AY32" s="67">
        <v>138787.19837448996</v>
      </c>
      <c r="AZ32" s="69">
        <v>133864.01138733001</v>
      </c>
      <c r="BA32" s="67">
        <v>135991.47647595001</v>
      </c>
      <c r="BB32" s="67">
        <v>93310.67543937001</v>
      </c>
      <c r="BC32" s="67">
        <v>70979.637272199936</v>
      </c>
      <c r="BD32" s="69">
        <v>37736.114320160006</v>
      </c>
      <c r="BE32" s="67">
        <v>3719.9764749899987</v>
      </c>
      <c r="BF32" s="67">
        <v>232619.78517883999</v>
      </c>
      <c r="BG32" s="67">
        <v>201296.6974723</v>
      </c>
    </row>
    <row r="33" spans="1:59" ht="35.1" customHeight="1" x14ac:dyDescent="0.25">
      <c r="A33" s="99"/>
      <c r="B33" s="15" t="str">
        <f>IF('0'!$A$1=1,"Цільові фонди","Targeted  funds")</f>
        <v>Цільові фонди</v>
      </c>
      <c r="C33" s="10">
        <v>50000000</v>
      </c>
      <c r="D33" s="67">
        <v>224.02591716000001</v>
      </c>
      <c r="E33" s="67">
        <v>303.47748765</v>
      </c>
      <c r="F33" s="67">
        <v>253.7880785499998</v>
      </c>
      <c r="G33" s="68">
        <v>247.84482500000013</v>
      </c>
      <c r="H33" s="67">
        <v>167.37601629</v>
      </c>
      <c r="I33" s="67">
        <v>286.35781922000001</v>
      </c>
      <c r="J33" s="67">
        <v>141.43472247999983</v>
      </c>
      <c r="K33" s="68">
        <v>230.9417723800002</v>
      </c>
      <c r="L33" s="67">
        <v>136.30899829999998</v>
      </c>
      <c r="M33" s="67">
        <v>268.73973187000001</v>
      </c>
      <c r="N33" s="67">
        <v>125.88522517000001</v>
      </c>
      <c r="O33" s="68">
        <v>142.37569193000002</v>
      </c>
      <c r="P33" s="67">
        <v>166.89039064000002</v>
      </c>
      <c r="Q33" s="67">
        <v>161.32244474999999</v>
      </c>
      <c r="R33" s="67">
        <v>90.601877829999921</v>
      </c>
      <c r="S33" s="68">
        <v>125.07213535000017</v>
      </c>
      <c r="T33" s="67">
        <v>128.14050853000001</v>
      </c>
      <c r="U33" s="67">
        <v>171.54369374000001</v>
      </c>
      <c r="V33" s="67">
        <v>139.36104420000004</v>
      </c>
      <c r="W33" s="67">
        <v>119.89647531999981</v>
      </c>
      <c r="X33" s="69">
        <v>169.31898791999998</v>
      </c>
      <c r="Y33" s="67">
        <v>276.83494980999996</v>
      </c>
      <c r="Z33" s="67">
        <v>172.96951537000018</v>
      </c>
      <c r="AA33" s="67">
        <v>163.65046648999999</v>
      </c>
      <c r="AB33" s="69">
        <v>202.38526791999999</v>
      </c>
      <c r="AC33" s="67">
        <v>29853.123471980001</v>
      </c>
      <c r="AD33" s="67">
        <v>221.7496361199992</v>
      </c>
      <c r="AE33" s="67">
        <v>189.74473452999882</v>
      </c>
      <c r="AF33" s="69">
        <v>197.50472780000001</v>
      </c>
      <c r="AG33" s="67">
        <v>267.4648444</v>
      </c>
      <c r="AH33" s="67">
        <v>199.95437188999995</v>
      </c>
      <c r="AI33" s="67">
        <v>200.68369871000004</v>
      </c>
      <c r="AJ33" s="69">
        <v>1684.8308976599999</v>
      </c>
      <c r="AK33" s="67">
        <v>281.62178974999983</v>
      </c>
      <c r="AL33" s="67">
        <v>194.78424269000016</v>
      </c>
      <c r="AM33" s="67">
        <v>211.51555798999971</v>
      </c>
      <c r="AN33" s="69">
        <v>208.25769682000001</v>
      </c>
      <c r="AO33" s="67">
        <v>197.57308761000004</v>
      </c>
      <c r="AP33" s="67">
        <v>286.92792427000001</v>
      </c>
      <c r="AQ33" s="67">
        <v>143.66616627999997</v>
      </c>
      <c r="AR33" s="69">
        <v>180.12737797999998</v>
      </c>
      <c r="AS33" s="67">
        <v>242.63333001000004</v>
      </c>
      <c r="AT33" s="67">
        <v>151.40055920999998</v>
      </c>
      <c r="AU33" s="67">
        <v>206.66228317000002</v>
      </c>
      <c r="AV33" s="69">
        <v>142.73343463999998</v>
      </c>
      <c r="AW33" s="67">
        <v>135.48934959000002</v>
      </c>
      <c r="AX33" s="67">
        <v>141.45127675999998</v>
      </c>
      <c r="AY33" s="67">
        <v>58.784488310000029</v>
      </c>
      <c r="AZ33" s="69">
        <v>82.388417019999991</v>
      </c>
      <c r="BA33" s="67">
        <v>399.39287660000002</v>
      </c>
      <c r="BB33" s="67">
        <v>189.84406521000005</v>
      </c>
      <c r="BC33" s="67">
        <v>112.22951827</v>
      </c>
      <c r="BD33" s="69">
        <v>192.91738424000002</v>
      </c>
      <c r="BE33" s="67">
        <v>396.47041792999994</v>
      </c>
      <c r="BF33" s="67">
        <v>274.35565784000005</v>
      </c>
      <c r="BG33" s="67">
        <v>228.39413160999996</v>
      </c>
    </row>
    <row r="34" spans="1:59" x14ac:dyDescent="0.25">
      <c r="A34" s="6"/>
      <c r="B34" s="17"/>
      <c r="C34" s="17"/>
      <c r="D34" s="17"/>
      <c r="E34" s="17"/>
      <c r="F34" s="6"/>
      <c r="G34" s="6"/>
      <c r="H34" s="6"/>
      <c r="I34" s="6"/>
      <c r="J34" s="6"/>
      <c r="K34" s="6"/>
      <c r="L34" s="6"/>
      <c r="M34" s="6"/>
      <c r="N34" s="6"/>
      <c r="O34" s="6"/>
      <c r="P34" s="6"/>
      <c r="Q34" s="6"/>
      <c r="R34" s="6"/>
      <c r="S34" s="6"/>
      <c r="T34" s="6"/>
      <c r="U34" s="6"/>
      <c r="V34" s="6"/>
      <c r="W34" s="6"/>
      <c r="X34" s="6"/>
      <c r="Y34" s="6"/>
      <c r="Z34" s="6"/>
      <c r="AA34" s="6"/>
      <c r="AL34" s="82"/>
    </row>
    <row r="35" spans="1:59" ht="13.95" customHeight="1" x14ac:dyDescent="0.25">
      <c r="A35" s="102" t="str">
        <f>IF('0'!$A$1=1,"* Дані розраховано згідно із квартальними та річними звітами Казначейства про виконання бюджету",
"* Data calculated according to the quarterly and the annual reports of Treasury")</f>
        <v>* Дані розраховано згідно із квартальними та річними звітами Казначейства про виконання бюджету</v>
      </c>
      <c r="B35" s="102"/>
      <c r="C35" s="102"/>
      <c r="D35" s="17"/>
      <c r="E35" s="17"/>
      <c r="F35" s="6"/>
      <c r="G35" s="6"/>
      <c r="H35" s="6"/>
      <c r="I35" s="6"/>
      <c r="J35" s="6"/>
      <c r="K35" s="6"/>
      <c r="L35" s="6"/>
      <c r="M35" s="6"/>
      <c r="N35" s="6"/>
      <c r="O35" s="6"/>
      <c r="P35" s="6"/>
      <c r="Q35" s="6"/>
      <c r="R35" s="6"/>
      <c r="S35" s="6"/>
      <c r="T35" s="6"/>
      <c r="U35" s="6"/>
      <c r="V35" s="6"/>
      <c r="W35" s="6"/>
      <c r="X35" s="6"/>
      <c r="Y35" s="6"/>
      <c r="Z35" s="6"/>
      <c r="AA35" s="6"/>
    </row>
    <row r="36" spans="1:59" x14ac:dyDescent="0.25">
      <c r="A36" s="102"/>
      <c r="B36" s="102"/>
      <c r="C36" s="102"/>
    </row>
    <row r="37" spans="1:59" x14ac:dyDescent="0.25">
      <c r="A37" s="102"/>
      <c r="B37" s="102"/>
      <c r="C37" s="102"/>
    </row>
  </sheetData>
  <sheetProtection password="CF7A" sheet="1" formatCells="0"/>
  <mergeCells count="3">
    <mergeCell ref="A3:A33"/>
    <mergeCell ref="A2:B2"/>
    <mergeCell ref="A35:C37"/>
  </mergeCells>
  <phoneticPr fontId="20" type="noConversion"/>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2" fitToWidth="2" orientation="landscape" r:id="rId1"/>
  <colBreaks count="2" manualBreakCount="2">
    <brk id="15" max="1048575" man="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BF1DE"/>
  </sheetPr>
  <dimension ref="A1:BG32"/>
  <sheetViews>
    <sheetView showGridLines="0" zoomScale="60" zoomScaleNormal="60" workbookViewId="0">
      <pane xSplit="3" ySplit="2" topLeftCell="AT3" activePane="bottomRight" state="frozen"/>
      <selection activeCell="B31" sqref="B31"/>
      <selection pane="topRight" activeCell="B31" sqref="B31"/>
      <selection pane="bottomLeft" activeCell="B31" sqref="B31"/>
      <selection pane="bottomRight" activeCell="BK10" sqref="BK10"/>
    </sheetView>
  </sheetViews>
  <sheetFormatPr defaultColWidth="8.77734375" defaultRowHeight="13.8" x14ac:dyDescent="0.25"/>
  <cols>
    <col min="1" max="1" width="15.5546875" style="54" customWidth="1"/>
    <col min="2" max="2" width="65.77734375" style="53" customWidth="1"/>
    <col min="3" max="3" width="16.5546875" style="53" customWidth="1"/>
    <col min="4" max="31" width="11.77734375" style="53" customWidth="1"/>
    <col min="32" max="51" width="12.77734375" style="53" customWidth="1"/>
    <col min="52" max="55" width="11.77734375" style="53" customWidth="1"/>
    <col min="56" max="58" width="12.88671875" style="53" customWidth="1"/>
    <col min="59" max="59" width="11.88671875" style="53" customWidth="1"/>
    <col min="60" max="60" width="8.77734375" style="53" customWidth="1"/>
    <col min="61" max="61" width="12.33203125" style="53" customWidth="1"/>
    <col min="62" max="16384" width="8.77734375" style="53"/>
  </cols>
  <sheetData>
    <row r="1" spans="1:59" s="51" customFormat="1" ht="20.100000000000001" customHeight="1" x14ac:dyDescent="0.3">
      <c r="A1" s="90" t="str">
        <f>IF('0'!$A$1=1,"до змісту","to title")</f>
        <v>до змісту</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row>
    <row r="2" spans="1:59" s="52" customFormat="1" ht="45" customHeight="1" x14ac:dyDescent="0.25">
      <c r="A2" s="105" t="str">
        <f>IF('0'!$A$1=1,"Видатки Зведеного бюджету *(млн. гривень)","Consolidated budget expenditure *(UAH million)")</f>
        <v>Видатки Зведеного бюджету *(млн. гривень)</v>
      </c>
      <c r="B2" s="100"/>
      <c r="C2" s="3" t="str">
        <f>IF('0'!$A$1=1,"код бюджетної класифікації","budget classificationcode")</f>
        <v>код бюджетної класифікації</v>
      </c>
      <c r="D2" s="4" t="s">
        <v>0</v>
      </c>
      <c r="E2" s="4" t="s">
        <v>1</v>
      </c>
      <c r="F2" s="4" t="s">
        <v>2</v>
      </c>
      <c r="G2" s="5" t="s">
        <v>3</v>
      </c>
      <c r="H2" s="4" t="s">
        <v>4</v>
      </c>
      <c r="I2" s="4" t="s">
        <v>5</v>
      </c>
      <c r="J2" s="4" t="s">
        <v>6</v>
      </c>
      <c r="K2" s="5" t="s">
        <v>7</v>
      </c>
      <c r="L2" s="4" t="s">
        <v>8</v>
      </c>
      <c r="M2" s="4" t="s">
        <v>9</v>
      </c>
      <c r="N2" s="4" t="s">
        <v>10</v>
      </c>
      <c r="O2" s="5" t="s">
        <v>11</v>
      </c>
      <c r="P2" s="4" t="s">
        <v>12</v>
      </c>
      <c r="Q2" s="4" t="s">
        <v>13</v>
      </c>
      <c r="R2" s="4" t="s">
        <v>14</v>
      </c>
      <c r="S2" s="5" t="s">
        <v>15</v>
      </c>
      <c r="T2" s="4" t="s">
        <v>16</v>
      </c>
      <c r="U2" s="4" t="s">
        <v>17</v>
      </c>
      <c r="V2" s="4" t="s">
        <v>18</v>
      </c>
      <c r="W2" s="4" t="s">
        <v>19</v>
      </c>
      <c r="X2" s="59" t="s">
        <v>22</v>
      </c>
      <c r="Y2" s="4" t="s">
        <v>23</v>
      </c>
      <c r="Z2" s="4" t="s">
        <v>24</v>
      </c>
      <c r="AA2" s="4" t="s">
        <v>25</v>
      </c>
      <c r="AB2" s="59" t="s">
        <v>26</v>
      </c>
      <c r="AC2" s="4" t="s">
        <v>27</v>
      </c>
      <c r="AD2" s="4" t="s">
        <v>28</v>
      </c>
      <c r="AE2" s="4" t="s">
        <v>29</v>
      </c>
      <c r="AF2" s="59" t="s">
        <v>30</v>
      </c>
      <c r="AG2" s="4" t="s">
        <v>31</v>
      </c>
      <c r="AH2" s="4" t="s">
        <v>32</v>
      </c>
      <c r="AI2" s="4" t="s">
        <v>33</v>
      </c>
      <c r="AJ2" s="59" t="s">
        <v>34</v>
      </c>
      <c r="AK2" s="4" t="s">
        <v>35</v>
      </c>
      <c r="AL2" s="4" t="s">
        <v>36</v>
      </c>
      <c r="AM2" s="4" t="s">
        <v>37</v>
      </c>
      <c r="AN2" s="59" t="s">
        <v>38</v>
      </c>
      <c r="AO2" s="4" t="s">
        <v>39</v>
      </c>
      <c r="AP2" s="4" t="s">
        <v>40</v>
      </c>
      <c r="AQ2" s="4" t="s">
        <v>41</v>
      </c>
      <c r="AR2" s="59" t="s">
        <v>42</v>
      </c>
      <c r="AS2" s="4" t="s">
        <v>43</v>
      </c>
      <c r="AT2" s="4" t="s">
        <v>44</v>
      </c>
      <c r="AU2" s="4" t="s">
        <v>45</v>
      </c>
      <c r="AV2" s="59" t="s">
        <v>46</v>
      </c>
      <c r="AW2" s="4" t="s">
        <v>47</v>
      </c>
      <c r="AX2" s="4" t="s">
        <v>48</v>
      </c>
      <c r="AY2" s="4" t="s">
        <v>49</v>
      </c>
      <c r="AZ2" s="59" t="s">
        <v>50</v>
      </c>
      <c r="BA2" s="4" t="s">
        <v>51</v>
      </c>
      <c r="BB2" s="4" t="s">
        <v>52</v>
      </c>
      <c r="BC2" s="4" t="s">
        <v>53</v>
      </c>
      <c r="BD2" s="59" t="s">
        <v>55</v>
      </c>
      <c r="BE2" s="4" t="s">
        <v>56</v>
      </c>
      <c r="BF2" s="4" t="s">
        <v>57</v>
      </c>
      <c r="BG2" s="4" t="s">
        <v>58</v>
      </c>
    </row>
    <row r="3" spans="1:59" s="52" customFormat="1" ht="30" customHeight="1" x14ac:dyDescent="0.25">
      <c r="A3" s="103" t="str">
        <f>IF('0'!$A$1=1,"ЗА ФУНКЦІОНАЛЬНОЮ КЛАСИФІКАЦІЄЮ ВИДАТКІВ","FUNCTIONAL CLASSIFICATIONOF EXPENDITURE")</f>
        <v>ЗА ФУНКЦІОНАЛЬНОЮ КЛАСИФІКАЦІЄЮ ВИДАТКІВ</v>
      </c>
      <c r="B3" s="45" t="str">
        <f>IF('0'!$A$1=1,"Загальнодержавні функції","State administration")</f>
        <v>Загальнодержавні функції</v>
      </c>
      <c r="C3" s="46">
        <v>100</v>
      </c>
      <c r="D3" s="70">
        <v>10061.740889609999</v>
      </c>
      <c r="E3" s="70">
        <v>12144.211018450002</v>
      </c>
      <c r="F3" s="70">
        <v>12501.907527919997</v>
      </c>
      <c r="G3" s="71">
        <v>15166.888794990002</v>
      </c>
      <c r="H3" s="70">
        <v>11248.571592349999</v>
      </c>
      <c r="I3" s="70">
        <v>12850.44457123</v>
      </c>
      <c r="J3" s="70">
        <v>13152.859640849998</v>
      </c>
      <c r="K3" s="71">
        <v>17338.33062714</v>
      </c>
      <c r="L3" s="70">
        <v>13029.614454519999</v>
      </c>
      <c r="M3" s="70">
        <v>15285.753284939996</v>
      </c>
      <c r="N3" s="70">
        <v>15042.59806289</v>
      </c>
      <c r="O3" s="71">
        <v>18344.259765399998</v>
      </c>
      <c r="P3" s="70">
        <v>14314.218156289999</v>
      </c>
      <c r="Q3" s="70">
        <v>20290.382409059996</v>
      </c>
      <c r="R3" s="70">
        <v>17024.320329330003</v>
      </c>
      <c r="S3" s="71">
        <v>25216.948151319993</v>
      </c>
      <c r="T3" s="70">
        <v>23347.397913000001</v>
      </c>
      <c r="U3" s="70">
        <v>31839.054222649989</v>
      </c>
      <c r="V3" s="70">
        <v>26433.515857050006</v>
      </c>
      <c r="W3" s="70">
        <v>36022.427846000006</v>
      </c>
      <c r="X3" s="72">
        <v>34158.616629069998</v>
      </c>
      <c r="Y3" s="70">
        <v>27466.530208979995</v>
      </c>
      <c r="Z3" s="70">
        <v>39071.903811129996</v>
      </c>
      <c r="AA3" s="70">
        <v>33559.883576619992</v>
      </c>
      <c r="AB3" s="72">
        <v>41091.347219069998</v>
      </c>
      <c r="AC3" s="70">
        <v>33071.809287220007</v>
      </c>
      <c r="AD3" s="70">
        <v>50460.646666970002</v>
      </c>
      <c r="AE3" s="70">
        <v>41671.298049809993</v>
      </c>
      <c r="AF3" s="72">
        <v>44105.918160189998</v>
      </c>
      <c r="AG3" s="70">
        <v>44309.560524089982</v>
      </c>
      <c r="AH3" s="70">
        <v>49404.50906394</v>
      </c>
      <c r="AI3" s="70">
        <v>53730.012233149988</v>
      </c>
      <c r="AJ3" s="72">
        <v>47791.263273639997</v>
      </c>
      <c r="AK3" s="70">
        <v>48752.918515679994</v>
      </c>
      <c r="AL3" s="70">
        <v>53066.433176789986</v>
      </c>
      <c r="AM3" s="70">
        <v>53498.622026790021</v>
      </c>
      <c r="AN3" s="72">
        <v>49607.973338619995</v>
      </c>
      <c r="AO3" s="70">
        <v>47936.177517420016</v>
      </c>
      <c r="AP3" s="70">
        <v>57676.614130339993</v>
      </c>
      <c r="AQ3" s="70">
        <v>49598.791023159982</v>
      </c>
      <c r="AR3" s="72">
        <v>56560.283885650002</v>
      </c>
      <c r="AS3" s="70">
        <v>59948.698544379993</v>
      </c>
      <c r="AT3" s="70">
        <v>60428.313196700023</v>
      </c>
      <c r="AU3" s="70">
        <v>87718.22240653995</v>
      </c>
      <c r="AV3" s="72">
        <v>59276.88403904</v>
      </c>
      <c r="AW3" s="70">
        <v>67673.317378030013</v>
      </c>
      <c r="AX3" s="70">
        <v>41079.996911879993</v>
      </c>
      <c r="AY3" s="70">
        <v>80445.7465409</v>
      </c>
      <c r="AZ3" s="72">
        <v>43319.509876800003</v>
      </c>
      <c r="BA3" s="70">
        <v>116645.47536839999</v>
      </c>
      <c r="BB3" s="70">
        <v>80237.448273720016</v>
      </c>
      <c r="BC3" s="84">
        <v>108916.74295445997</v>
      </c>
      <c r="BD3" s="72">
        <v>67536.737508849998</v>
      </c>
      <c r="BE3" s="70">
        <v>117731.93710562002</v>
      </c>
      <c r="BF3" s="70">
        <v>117597.79934240997</v>
      </c>
      <c r="BG3" s="84">
        <v>133856.52169922003</v>
      </c>
    </row>
    <row r="4" spans="1:59" s="52" customFormat="1" ht="30" customHeight="1" x14ac:dyDescent="0.25">
      <c r="A4" s="103"/>
      <c r="B4" s="45" t="str">
        <f>IF('0'!$A$1=1,"Оборона","Defence")</f>
        <v>Оборона</v>
      </c>
      <c r="C4" s="46">
        <v>200</v>
      </c>
      <c r="D4" s="70">
        <v>2623.39002119</v>
      </c>
      <c r="E4" s="70">
        <v>2742.08427639</v>
      </c>
      <c r="F4" s="70">
        <v>3502.5335720799994</v>
      </c>
      <c r="G4" s="71">
        <v>4374.1470014400002</v>
      </c>
      <c r="H4" s="70">
        <v>2725.9915522499996</v>
      </c>
      <c r="I4" s="70">
        <v>3414.75013373</v>
      </c>
      <c r="J4" s="70">
        <v>3866.4923664200014</v>
      </c>
      <c r="K4" s="71">
        <v>4479.7103964200014</v>
      </c>
      <c r="L4" s="70">
        <v>2887.53904771</v>
      </c>
      <c r="M4" s="70">
        <v>3196.2255146500002</v>
      </c>
      <c r="N4" s="70">
        <v>3668.3865647500006</v>
      </c>
      <c r="O4" s="71">
        <v>5092.2104389700016</v>
      </c>
      <c r="P4" s="70">
        <v>3049.2334739799999</v>
      </c>
      <c r="Q4" s="70">
        <v>4647.3236973700004</v>
      </c>
      <c r="R4" s="70">
        <v>7053.7655795100027</v>
      </c>
      <c r="S4" s="71">
        <v>12615.141247059997</v>
      </c>
      <c r="T4" s="70">
        <v>7771.4959002399992</v>
      </c>
      <c r="U4" s="70">
        <v>12658.85108022</v>
      </c>
      <c r="V4" s="70">
        <v>12207.167024800001</v>
      </c>
      <c r="W4" s="70">
        <v>19378.256715250001</v>
      </c>
      <c r="X4" s="72">
        <v>12031.226492670001</v>
      </c>
      <c r="Y4" s="70">
        <v>14042.461023560001</v>
      </c>
      <c r="Z4" s="70">
        <v>13994.442358509998</v>
      </c>
      <c r="AA4" s="70">
        <v>19291.014594079999</v>
      </c>
      <c r="AB4" s="72">
        <v>11531.448745170001</v>
      </c>
      <c r="AC4" s="70">
        <v>16047.257214980003</v>
      </c>
      <c r="AD4" s="70">
        <v>17731.176697989995</v>
      </c>
      <c r="AE4" s="70">
        <v>29050.508007489996</v>
      </c>
      <c r="AF4" s="72">
        <v>13266.48938992</v>
      </c>
      <c r="AG4" s="70">
        <v>24217.110316560003</v>
      </c>
      <c r="AH4" s="70">
        <v>20868.127022039989</v>
      </c>
      <c r="AI4" s="70">
        <v>38672.330674679994</v>
      </c>
      <c r="AJ4" s="72">
        <v>19001.9083971</v>
      </c>
      <c r="AK4" s="70">
        <v>25602.944382590009</v>
      </c>
      <c r="AL4" s="70">
        <v>26204.972126059998</v>
      </c>
      <c r="AM4" s="70">
        <v>35817.993157520003</v>
      </c>
      <c r="AN4" s="72">
        <v>19664.140748059999</v>
      </c>
      <c r="AO4" s="70">
        <v>27660.552174380009</v>
      </c>
      <c r="AP4" s="70">
        <v>29862.146799590002</v>
      </c>
      <c r="AQ4" s="70">
        <v>43187.303472490006</v>
      </c>
      <c r="AR4" s="72">
        <v>20857.293538060003</v>
      </c>
      <c r="AS4" s="70">
        <v>33518.45689745</v>
      </c>
      <c r="AT4" s="70">
        <v>25403.694922909992</v>
      </c>
      <c r="AU4" s="70">
        <v>49039.890218280008</v>
      </c>
      <c r="AV4" s="72">
        <v>75716.508974609998</v>
      </c>
      <c r="AW4" s="70">
        <v>258401.50816577999</v>
      </c>
      <c r="AX4" s="70">
        <v>366504.1549968099</v>
      </c>
      <c r="AY4" s="70">
        <v>442541.40355565026</v>
      </c>
      <c r="AZ4" s="72">
        <v>403447.53741280001</v>
      </c>
      <c r="BA4" s="70">
        <v>538691.27411964</v>
      </c>
      <c r="BB4" s="70">
        <v>568815.7810520099</v>
      </c>
      <c r="BC4" s="84">
        <v>586667.31763209018</v>
      </c>
      <c r="BD4" s="72">
        <v>423686.61443863</v>
      </c>
      <c r="BE4" s="70">
        <v>560604.22445118008</v>
      </c>
      <c r="BF4" s="70">
        <v>515701.67693349993</v>
      </c>
      <c r="BG4" s="84">
        <v>805250.17797245993</v>
      </c>
    </row>
    <row r="5" spans="1:59" s="52" customFormat="1" ht="30" customHeight="1" x14ac:dyDescent="0.25">
      <c r="A5" s="103"/>
      <c r="B5" s="45" t="str">
        <f>IF('0'!$A$1=1,"Громадський порядок, безпека та судова влада","Public order, security and judiciary")</f>
        <v>Громадський порядок, безпека та судова влада</v>
      </c>
      <c r="C5" s="46">
        <v>300</v>
      </c>
      <c r="D5" s="70">
        <v>6371.3554374900004</v>
      </c>
      <c r="E5" s="70">
        <v>7548.6306436200002</v>
      </c>
      <c r="F5" s="70">
        <v>7973.0595513799999</v>
      </c>
      <c r="G5" s="71">
        <v>10744.69717938</v>
      </c>
      <c r="H5" s="70">
        <v>7210.0668631200006</v>
      </c>
      <c r="I5" s="70">
        <v>8506.3125687000011</v>
      </c>
      <c r="J5" s="70">
        <v>8974.961490640002</v>
      </c>
      <c r="K5" s="71">
        <v>11989.829893629998</v>
      </c>
      <c r="L5" s="70">
        <v>8104.3459242199997</v>
      </c>
      <c r="M5" s="70">
        <v>9078.197859009997</v>
      </c>
      <c r="N5" s="70">
        <v>9972.8617709499995</v>
      </c>
      <c r="O5" s="71">
        <v>12253.843930020004</v>
      </c>
      <c r="P5" s="70">
        <v>7795.5319097699994</v>
      </c>
      <c r="Q5" s="70">
        <v>9570.118008620002</v>
      </c>
      <c r="R5" s="70">
        <v>10907.590421330002</v>
      </c>
      <c r="S5" s="71">
        <v>16591.326947850001</v>
      </c>
      <c r="T5" s="70">
        <v>9194.693294839999</v>
      </c>
      <c r="U5" s="70">
        <v>11665.257401550003</v>
      </c>
      <c r="V5" s="70">
        <v>14305.757143879997</v>
      </c>
      <c r="W5" s="70">
        <v>19797.266815880008</v>
      </c>
      <c r="X5" s="72">
        <v>11898.05558371</v>
      </c>
      <c r="Y5" s="70">
        <v>15887.7962123</v>
      </c>
      <c r="Z5" s="70">
        <v>17461.64176382</v>
      </c>
      <c r="AA5" s="70">
        <v>26809.143782659994</v>
      </c>
      <c r="AB5" s="72">
        <v>15339.358848129999</v>
      </c>
      <c r="AC5" s="70">
        <v>19579.323349850001</v>
      </c>
      <c r="AD5" s="70">
        <v>22229.738686140001</v>
      </c>
      <c r="AE5" s="70">
        <v>31336.865769550001</v>
      </c>
      <c r="AF5" s="72">
        <v>21426.084001359999</v>
      </c>
      <c r="AG5" s="70">
        <v>26678.557942020005</v>
      </c>
      <c r="AH5" s="70">
        <v>28879.207810300009</v>
      </c>
      <c r="AI5" s="70">
        <v>41041.681481319989</v>
      </c>
      <c r="AJ5" s="72">
        <v>27468.646708600001</v>
      </c>
      <c r="AK5" s="70">
        <v>33279.027352329998</v>
      </c>
      <c r="AL5" s="70">
        <v>36074.344441609996</v>
      </c>
      <c r="AM5" s="70">
        <v>46872.353464419997</v>
      </c>
      <c r="AN5" s="72">
        <v>31796.525122310002</v>
      </c>
      <c r="AO5" s="70">
        <v>35415.130087719997</v>
      </c>
      <c r="AP5" s="70">
        <v>39253.220234099994</v>
      </c>
      <c r="AQ5" s="70">
        <v>53044.696354680011</v>
      </c>
      <c r="AR5" s="72">
        <v>32505.261177069999</v>
      </c>
      <c r="AS5" s="70">
        <v>38951.431669140002</v>
      </c>
      <c r="AT5" s="70">
        <v>44019.143554950002</v>
      </c>
      <c r="AU5" s="70">
        <v>65830.245214590002</v>
      </c>
      <c r="AV5" s="72">
        <v>51766.406356779997</v>
      </c>
      <c r="AW5" s="70">
        <v>110428.96970992</v>
      </c>
      <c r="AX5" s="70">
        <v>118844.06575631999</v>
      </c>
      <c r="AY5" s="70">
        <v>173417.56025857996</v>
      </c>
      <c r="AZ5" s="72">
        <v>91730.951190029999</v>
      </c>
      <c r="BA5" s="70">
        <v>133442.38288681002</v>
      </c>
      <c r="BB5" s="70">
        <v>147103.82209031002</v>
      </c>
      <c r="BC5" s="84">
        <v>219302.58359091004</v>
      </c>
      <c r="BD5" s="72">
        <v>142955.01890766001</v>
      </c>
      <c r="BE5" s="70">
        <v>152244.68969015</v>
      </c>
      <c r="BF5" s="70">
        <v>163019.18938476001</v>
      </c>
      <c r="BG5" s="84">
        <v>254510.55094030002</v>
      </c>
    </row>
    <row r="6" spans="1:59" s="52" customFormat="1" ht="30" customHeight="1" x14ac:dyDescent="0.25">
      <c r="A6" s="103"/>
      <c r="B6" s="45" t="str">
        <f>IF('0'!$A$1=1,"Економічна діяльність","Economic activity")</f>
        <v>Економічна діяльність</v>
      </c>
      <c r="C6" s="46">
        <v>400</v>
      </c>
      <c r="D6" s="70">
        <v>7435.5050947199998</v>
      </c>
      <c r="E6" s="70">
        <v>12012.750305249996</v>
      </c>
      <c r="F6" s="70">
        <v>15336.145857390002</v>
      </c>
      <c r="G6" s="71">
        <v>22339.68731103</v>
      </c>
      <c r="H6" s="70">
        <v>10303.408097509999</v>
      </c>
      <c r="I6" s="70">
        <v>14185.315368410002</v>
      </c>
      <c r="J6" s="70">
        <v>15485.428568530002</v>
      </c>
      <c r="K6" s="71">
        <v>22403.282335100004</v>
      </c>
      <c r="L6" s="70">
        <v>9461.6412407900007</v>
      </c>
      <c r="M6" s="70">
        <v>11765.633074200001</v>
      </c>
      <c r="N6" s="70">
        <v>13926.2372994</v>
      </c>
      <c r="O6" s="71">
        <v>15604.317578170005</v>
      </c>
      <c r="P6" s="70">
        <v>8639.2181187300012</v>
      </c>
      <c r="Q6" s="70">
        <v>9134.0678103799983</v>
      </c>
      <c r="R6" s="70">
        <v>12752.068134630001</v>
      </c>
      <c r="S6" s="71">
        <v>13112.218532750005</v>
      </c>
      <c r="T6" s="70">
        <v>8473.3555626899979</v>
      </c>
      <c r="U6" s="70">
        <v>9078.4055961099984</v>
      </c>
      <c r="V6" s="70">
        <v>14479.582773030001</v>
      </c>
      <c r="W6" s="70">
        <v>24225.999436669994</v>
      </c>
      <c r="X6" s="72">
        <v>6200.1964641699997</v>
      </c>
      <c r="Y6" s="70">
        <v>10925.469005719999</v>
      </c>
      <c r="Z6" s="70">
        <v>18568.293440289995</v>
      </c>
      <c r="AA6" s="70">
        <v>30497.307013530008</v>
      </c>
      <c r="AB6" s="72">
        <v>8814.8962653300005</v>
      </c>
      <c r="AC6" s="70">
        <v>18835.241954920002</v>
      </c>
      <c r="AD6" s="70">
        <v>27834.614228120001</v>
      </c>
      <c r="AE6" s="70">
        <v>47398.598114559987</v>
      </c>
      <c r="AF6" s="72">
        <v>11910.77632216</v>
      </c>
      <c r="AG6" s="70">
        <v>26774.853044949999</v>
      </c>
      <c r="AH6" s="70">
        <v>39536.564997470006</v>
      </c>
      <c r="AI6" s="70">
        <v>62539.211846610007</v>
      </c>
      <c r="AJ6" s="72">
        <v>14364.44664228</v>
      </c>
      <c r="AK6" s="70">
        <v>32888.158699079999</v>
      </c>
      <c r="AL6" s="70">
        <v>40475.272615909998</v>
      </c>
      <c r="AM6" s="70">
        <v>66490.078140820013</v>
      </c>
      <c r="AN6" s="72">
        <v>20371.243386680002</v>
      </c>
      <c r="AO6" s="70">
        <v>41979.727779380002</v>
      </c>
      <c r="AP6" s="70">
        <v>65560.466726240003</v>
      </c>
      <c r="AQ6" s="70">
        <v>135005.20094126003</v>
      </c>
      <c r="AR6" s="72">
        <v>18117.38112477</v>
      </c>
      <c r="AS6" s="70">
        <v>55276.68728238</v>
      </c>
      <c r="AT6" s="70">
        <v>73834.150139310004</v>
      </c>
      <c r="AU6" s="70">
        <v>180636.83351180001</v>
      </c>
      <c r="AV6" s="72">
        <v>20497.6976402</v>
      </c>
      <c r="AW6" s="70">
        <v>22743.326183819998</v>
      </c>
      <c r="AX6" s="70">
        <v>26480.506682610008</v>
      </c>
      <c r="AY6" s="70">
        <v>86762.777463989987</v>
      </c>
      <c r="AZ6" s="72">
        <v>20825.042446750002</v>
      </c>
      <c r="BA6" s="70">
        <v>48121.06585253001</v>
      </c>
      <c r="BB6" s="70">
        <v>69345.589801390001</v>
      </c>
      <c r="BC6" s="84">
        <v>109287.57689648999</v>
      </c>
      <c r="BD6" s="72">
        <v>22366.997154730001</v>
      </c>
      <c r="BE6" s="70">
        <v>42851.474063139998</v>
      </c>
      <c r="BF6" s="70">
        <v>74266.75561374001</v>
      </c>
      <c r="BG6" s="84">
        <v>120384.79682489001</v>
      </c>
    </row>
    <row r="7" spans="1:59" s="52" customFormat="1" ht="30" customHeight="1" x14ac:dyDescent="0.25">
      <c r="A7" s="103"/>
      <c r="B7" s="45" t="str">
        <f>IF('0'!$A$1=1,"Охорона навколишнього природного середовища","Environmental protection")</f>
        <v>Охорона навколишнього природного середовища</v>
      </c>
      <c r="C7" s="46">
        <v>500</v>
      </c>
      <c r="D7" s="70">
        <v>457.09597459999998</v>
      </c>
      <c r="E7" s="70">
        <v>661.76807009999982</v>
      </c>
      <c r="F7" s="70">
        <v>1000.5394155600002</v>
      </c>
      <c r="G7" s="71">
        <v>1771.2949018599998</v>
      </c>
      <c r="H7" s="70">
        <v>733.20095672999992</v>
      </c>
      <c r="I7" s="70">
        <v>964.99096430999998</v>
      </c>
      <c r="J7" s="70">
        <v>1401.2161972000001</v>
      </c>
      <c r="K7" s="71">
        <v>2198.5212011099998</v>
      </c>
      <c r="L7" s="70">
        <v>1324.3876017699999</v>
      </c>
      <c r="M7" s="70">
        <v>1317.8241655500001</v>
      </c>
      <c r="N7" s="70">
        <v>1149.0014692199998</v>
      </c>
      <c r="O7" s="71">
        <v>1802.9722282800008</v>
      </c>
      <c r="P7" s="70">
        <v>428.74533489000004</v>
      </c>
      <c r="Q7" s="70">
        <v>764.16205864999984</v>
      </c>
      <c r="R7" s="70">
        <v>796.24072676999981</v>
      </c>
      <c r="S7" s="71">
        <v>1492.6014361000002</v>
      </c>
      <c r="T7" s="70">
        <v>583.99896130000002</v>
      </c>
      <c r="U7" s="70">
        <v>1080.05256132</v>
      </c>
      <c r="V7" s="70">
        <v>1213.7299674600004</v>
      </c>
      <c r="W7" s="70">
        <v>2651.9141039400001</v>
      </c>
      <c r="X7" s="72">
        <v>787.41926435999994</v>
      </c>
      <c r="Y7" s="70">
        <v>1082.1959461199999</v>
      </c>
      <c r="Z7" s="70">
        <v>1170.6697266099995</v>
      </c>
      <c r="AA7" s="70">
        <v>3215.1319423600007</v>
      </c>
      <c r="AB7" s="72">
        <v>1081.2292634</v>
      </c>
      <c r="AC7" s="70">
        <v>1605.4687899199998</v>
      </c>
      <c r="AD7" s="70">
        <v>1190.9969557299996</v>
      </c>
      <c r="AE7" s="70">
        <v>3471.5665613800002</v>
      </c>
      <c r="AF7" s="72">
        <v>767.53467622999995</v>
      </c>
      <c r="AG7" s="70">
        <v>1464.1144078699999</v>
      </c>
      <c r="AH7" s="70">
        <v>1883.3243614599992</v>
      </c>
      <c r="AI7" s="70">
        <v>4127.0935423700012</v>
      </c>
      <c r="AJ7" s="72">
        <v>1008.81180771</v>
      </c>
      <c r="AK7" s="70">
        <v>1643.6340877199998</v>
      </c>
      <c r="AL7" s="70">
        <v>1987.6314596500006</v>
      </c>
      <c r="AM7" s="70">
        <v>5091.0439252699998</v>
      </c>
      <c r="AN7" s="72">
        <v>932.46985528999994</v>
      </c>
      <c r="AO7" s="70">
        <v>1529.3886165399999</v>
      </c>
      <c r="AP7" s="70">
        <v>1881.4554789499998</v>
      </c>
      <c r="AQ7" s="70">
        <v>4713.3181872800005</v>
      </c>
      <c r="AR7" s="72">
        <v>946.73400088999995</v>
      </c>
      <c r="AS7" s="70">
        <v>1540.4402224</v>
      </c>
      <c r="AT7" s="70">
        <v>2070.3814219399997</v>
      </c>
      <c r="AU7" s="70">
        <v>8245.8834680299988</v>
      </c>
      <c r="AV7" s="72">
        <v>842.47201340999993</v>
      </c>
      <c r="AW7" s="70">
        <v>1128.8220515499997</v>
      </c>
      <c r="AX7" s="70">
        <v>1119.25206875</v>
      </c>
      <c r="AY7" s="70">
        <v>2136.1884352699999</v>
      </c>
      <c r="AZ7" s="72">
        <v>955.57821763999993</v>
      </c>
      <c r="BA7" s="70">
        <v>1399.4585018099999</v>
      </c>
      <c r="BB7" s="70">
        <v>1430.0796016900001</v>
      </c>
      <c r="BC7" s="84">
        <v>2610.8819219900006</v>
      </c>
      <c r="BD7" s="72">
        <v>1728.12363407</v>
      </c>
      <c r="BE7" s="70">
        <v>2093.4069743700002</v>
      </c>
      <c r="BF7" s="70">
        <v>2607.3015914199996</v>
      </c>
      <c r="BG7" s="84">
        <v>3955.2701689399992</v>
      </c>
    </row>
    <row r="8" spans="1:59" s="52" customFormat="1" ht="30" customHeight="1" x14ac:dyDescent="0.25">
      <c r="A8" s="103"/>
      <c r="B8" s="45" t="str">
        <f>IF('0'!$A$1=1,"Житлово-комунальне господарство","Housing and communal services")</f>
        <v>Житлово-комунальне господарство</v>
      </c>
      <c r="C8" s="46">
        <v>600</v>
      </c>
      <c r="D8" s="70">
        <v>865.88949901000001</v>
      </c>
      <c r="E8" s="70">
        <v>1588.2669128499999</v>
      </c>
      <c r="F8" s="70">
        <v>3757.25530927</v>
      </c>
      <c r="G8" s="71">
        <v>2467.9374566300012</v>
      </c>
      <c r="H8" s="70">
        <v>1080.33434158</v>
      </c>
      <c r="I8" s="70">
        <v>1248.48633797</v>
      </c>
      <c r="J8" s="70">
        <v>4524.8132937199998</v>
      </c>
      <c r="K8" s="71">
        <v>13205.936958260001</v>
      </c>
      <c r="L8" s="70">
        <v>1178.4784186699999</v>
      </c>
      <c r="M8" s="70">
        <v>1471.1338055599999</v>
      </c>
      <c r="N8" s="70">
        <v>1821.6844668800004</v>
      </c>
      <c r="O8" s="71">
        <v>3233.3983477600004</v>
      </c>
      <c r="P8" s="70">
        <v>2436.7358697700001</v>
      </c>
      <c r="Q8" s="70">
        <v>3433.9326306399998</v>
      </c>
      <c r="R8" s="70">
        <v>2602.3659615300003</v>
      </c>
      <c r="S8" s="71">
        <v>9335.4796365300008</v>
      </c>
      <c r="T8" s="70">
        <v>1276.3559589199999</v>
      </c>
      <c r="U8" s="70">
        <v>2155.2737571500002</v>
      </c>
      <c r="V8" s="70">
        <v>3787.7072113199997</v>
      </c>
      <c r="W8" s="70">
        <v>8481.0927445600028</v>
      </c>
      <c r="X8" s="72">
        <v>1540.85551562</v>
      </c>
      <c r="Y8" s="70">
        <v>3169.3506725699999</v>
      </c>
      <c r="Z8" s="70">
        <v>4599.0555558699989</v>
      </c>
      <c r="AA8" s="70">
        <v>8238.2627419599976</v>
      </c>
      <c r="AB8" s="72">
        <v>2547.68440951</v>
      </c>
      <c r="AC8" s="70">
        <v>5080.638458989999</v>
      </c>
      <c r="AD8" s="70">
        <v>6070.9387674900008</v>
      </c>
      <c r="AE8" s="70">
        <v>13488.206318399998</v>
      </c>
      <c r="AF8" s="72">
        <v>3285.8329900100002</v>
      </c>
      <c r="AG8" s="70">
        <v>6417.645505970002</v>
      </c>
      <c r="AH8" s="70">
        <v>8439.2016937799999</v>
      </c>
      <c r="AI8" s="70">
        <v>12202.798184440006</v>
      </c>
      <c r="AJ8" s="72">
        <v>4273.5516044799997</v>
      </c>
      <c r="AK8" s="70">
        <v>7792.4721134799993</v>
      </c>
      <c r="AL8" s="70">
        <v>9013.2773887399981</v>
      </c>
      <c r="AM8" s="70">
        <v>13410.677883889999</v>
      </c>
      <c r="AN8" s="72">
        <v>5317.5834230199998</v>
      </c>
      <c r="AO8" s="70">
        <v>6818.8302405200011</v>
      </c>
      <c r="AP8" s="70">
        <v>8384.7319830099968</v>
      </c>
      <c r="AQ8" s="70">
        <v>11693.345956109999</v>
      </c>
      <c r="AR8" s="72">
        <v>4208.7847212300003</v>
      </c>
      <c r="AS8" s="70">
        <v>6893.2837250899993</v>
      </c>
      <c r="AT8" s="70">
        <v>8601.2647684500025</v>
      </c>
      <c r="AU8" s="70">
        <v>43690.209772279995</v>
      </c>
      <c r="AV8" s="72">
        <v>8135.71183251</v>
      </c>
      <c r="AW8" s="70">
        <v>6584.6225432999981</v>
      </c>
      <c r="AX8" s="70">
        <v>8650.9562549599996</v>
      </c>
      <c r="AY8" s="70">
        <v>17788.798550290005</v>
      </c>
      <c r="AZ8" s="72">
        <v>7540.2266779399997</v>
      </c>
      <c r="BA8" s="70">
        <v>13162.04023298</v>
      </c>
      <c r="BB8" s="70">
        <v>17332.838036169996</v>
      </c>
      <c r="BC8" s="84">
        <v>32365.421477430013</v>
      </c>
      <c r="BD8" s="72">
        <v>8526.4988204599995</v>
      </c>
      <c r="BE8" s="70">
        <v>18061.733052839998</v>
      </c>
      <c r="BF8" s="70">
        <v>13957.515543140007</v>
      </c>
      <c r="BG8" s="84">
        <v>25633.136543350003</v>
      </c>
    </row>
    <row r="9" spans="1:59" s="52" customFormat="1" ht="30" customHeight="1" x14ac:dyDescent="0.25">
      <c r="A9" s="103"/>
      <c r="B9" s="45" t="str">
        <f>IF('0'!$A$1=1,"Охорона здоров'я","Healthcare")</f>
        <v>Охорона здоров'я</v>
      </c>
      <c r="C9" s="46">
        <v>700</v>
      </c>
      <c r="D9" s="70">
        <v>9901.0226205299987</v>
      </c>
      <c r="E9" s="70">
        <v>10881.410817149997</v>
      </c>
      <c r="F9" s="70">
        <v>11204.207636530002</v>
      </c>
      <c r="G9" s="71">
        <v>16974.980925579999</v>
      </c>
      <c r="H9" s="70">
        <v>11884.343781719999</v>
      </c>
      <c r="I9" s="70">
        <v>13027.538372389998</v>
      </c>
      <c r="J9" s="70">
        <v>15107.963471409996</v>
      </c>
      <c r="K9" s="71">
        <v>18434.085030019996</v>
      </c>
      <c r="L9" s="70">
        <v>12576.16722395</v>
      </c>
      <c r="M9" s="70">
        <v>14403.09062508</v>
      </c>
      <c r="N9" s="70">
        <v>15593.215240419995</v>
      </c>
      <c r="O9" s="71">
        <v>18996.297811159995</v>
      </c>
      <c r="P9" s="70">
        <v>12164.356310200001</v>
      </c>
      <c r="Q9" s="70">
        <v>13452.16445049</v>
      </c>
      <c r="R9" s="70">
        <v>13599.549278040002</v>
      </c>
      <c r="S9" s="71">
        <v>17934.001089930003</v>
      </c>
      <c r="T9" s="70">
        <v>15059.583001269999</v>
      </c>
      <c r="U9" s="70">
        <v>14971.574055270001</v>
      </c>
      <c r="V9" s="70">
        <v>15067.820629309997</v>
      </c>
      <c r="W9" s="70">
        <v>25902.143436059996</v>
      </c>
      <c r="X9" s="72">
        <v>13186.938612199998</v>
      </c>
      <c r="Y9" s="70">
        <v>15836.05992903</v>
      </c>
      <c r="Z9" s="70">
        <v>17627.064673599994</v>
      </c>
      <c r="AA9" s="70">
        <v>28853.37150085</v>
      </c>
      <c r="AB9" s="72">
        <v>18079.184541210001</v>
      </c>
      <c r="AC9" s="70">
        <v>21893.064319550002</v>
      </c>
      <c r="AD9" s="70">
        <v>26003.652167469998</v>
      </c>
      <c r="AE9" s="70">
        <v>36416.528348029999</v>
      </c>
      <c r="AF9" s="72">
        <v>20641.856445279998</v>
      </c>
      <c r="AG9" s="70">
        <v>27287.839903289998</v>
      </c>
      <c r="AH9" s="70">
        <v>27779.945152150001</v>
      </c>
      <c r="AI9" s="70">
        <v>40142.316354259994</v>
      </c>
      <c r="AJ9" s="72">
        <v>25011.712911679999</v>
      </c>
      <c r="AK9" s="70">
        <v>29912.787964750001</v>
      </c>
      <c r="AL9" s="70">
        <v>30499.857618740003</v>
      </c>
      <c r="AM9" s="70">
        <v>42960.210374450005</v>
      </c>
      <c r="AN9" s="72">
        <v>27888.279379930005</v>
      </c>
      <c r="AO9" s="70">
        <v>33450.099765090003</v>
      </c>
      <c r="AP9" s="70">
        <v>36465.221751320001</v>
      </c>
      <c r="AQ9" s="70">
        <v>77986.061647339986</v>
      </c>
      <c r="AR9" s="72">
        <v>39729.695771989995</v>
      </c>
      <c r="AS9" s="70">
        <v>48439.787071800005</v>
      </c>
      <c r="AT9" s="70">
        <v>39807.538849160002</v>
      </c>
      <c r="AU9" s="70">
        <v>82905.671920170003</v>
      </c>
      <c r="AV9" s="72">
        <v>45891.986861110003</v>
      </c>
      <c r="AW9" s="70">
        <v>49986.496118269992</v>
      </c>
      <c r="AX9" s="70">
        <v>48617.249533040012</v>
      </c>
      <c r="AY9" s="70">
        <v>70780.068540929991</v>
      </c>
      <c r="AZ9" s="72">
        <v>45199.706014240001</v>
      </c>
      <c r="BA9" s="70">
        <v>51123.584910519989</v>
      </c>
      <c r="BB9" s="70">
        <v>53550.366925150011</v>
      </c>
      <c r="BC9" s="84">
        <v>67545.717587239982</v>
      </c>
      <c r="BD9" s="72">
        <v>47530.652423120002</v>
      </c>
      <c r="BE9" s="70">
        <v>55985.772646199999</v>
      </c>
      <c r="BF9" s="70">
        <v>56847.978862919976</v>
      </c>
      <c r="BG9" s="84">
        <v>78288.26829663002</v>
      </c>
    </row>
    <row r="10" spans="1:59" s="52" customFormat="1" ht="30" customHeight="1" x14ac:dyDescent="0.25">
      <c r="A10" s="103"/>
      <c r="B10" s="45" t="str">
        <f>IF('0'!$A$1=1,"Духовний та фізичний розвиток","Spiritual and physical development")</f>
        <v>Духовний та фізичний розвиток</v>
      </c>
      <c r="C10" s="46">
        <v>800</v>
      </c>
      <c r="D10" s="70">
        <v>1971.1581504300002</v>
      </c>
      <c r="E10" s="70">
        <v>2549.71061835</v>
      </c>
      <c r="F10" s="70">
        <v>2379.5957802100002</v>
      </c>
      <c r="G10" s="71">
        <v>3854.3985255200014</v>
      </c>
      <c r="H10" s="70">
        <v>2431.0011563899998</v>
      </c>
      <c r="I10" s="70">
        <v>3458.8555344900005</v>
      </c>
      <c r="J10" s="70">
        <v>3320.9087569999992</v>
      </c>
      <c r="K10" s="71">
        <v>4428.8620972499994</v>
      </c>
      <c r="L10" s="70">
        <v>2661.5888257500001</v>
      </c>
      <c r="M10" s="70">
        <v>3596.1327999699997</v>
      </c>
      <c r="N10" s="70">
        <v>3121.9802193399992</v>
      </c>
      <c r="O10" s="71">
        <v>4281.4822253799994</v>
      </c>
      <c r="P10" s="70">
        <v>2313.5713802299997</v>
      </c>
      <c r="Q10" s="70">
        <v>4766.4273393699996</v>
      </c>
      <c r="R10" s="70">
        <v>2712.164901000001</v>
      </c>
      <c r="S10" s="71">
        <v>4065.5091925700017</v>
      </c>
      <c r="T10" s="70">
        <v>2519.5596870700001</v>
      </c>
      <c r="U10" s="70">
        <v>4701.6243632700007</v>
      </c>
      <c r="V10" s="70">
        <v>3048.9476329700001</v>
      </c>
      <c r="W10" s="70">
        <v>5958.2084993399985</v>
      </c>
      <c r="X10" s="72">
        <v>2913.9555558699999</v>
      </c>
      <c r="Y10" s="70">
        <v>3631.0239648599995</v>
      </c>
      <c r="Z10" s="70">
        <v>4482.6998500400005</v>
      </c>
      <c r="AA10" s="70">
        <v>5870.1691594999993</v>
      </c>
      <c r="AB10" s="72">
        <v>4264.2217034200003</v>
      </c>
      <c r="AC10" s="70">
        <v>5652.303486679999</v>
      </c>
      <c r="AD10" s="70">
        <v>5773.549779859999</v>
      </c>
      <c r="AE10" s="70">
        <v>8652.2329333599992</v>
      </c>
      <c r="AF10" s="72">
        <v>5087.7229158699993</v>
      </c>
      <c r="AG10" s="70">
        <v>6602.0723700099988</v>
      </c>
      <c r="AH10" s="70">
        <v>6402.6397160800007</v>
      </c>
      <c r="AI10" s="70">
        <v>10900.637684639998</v>
      </c>
      <c r="AJ10" s="72">
        <v>5784.0966642799995</v>
      </c>
      <c r="AK10" s="70">
        <v>7268.411610160003</v>
      </c>
      <c r="AL10" s="70">
        <v>7394.9098989999984</v>
      </c>
      <c r="AM10" s="70">
        <v>11102.722079300001</v>
      </c>
      <c r="AN10" s="72">
        <v>6320.948988529999</v>
      </c>
      <c r="AO10" s="70">
        <v>6578.3001420799992</v>
      </c>
      <c r="AP10" s="70">
        <v>7656.5447496200031</v>
      </c>
      <c r="AQ10" s="70">
        <v>11155.078603010003</v>
      </c>
      <c r="AR10" s="72">
        <v>7400.4285260900006</v>
      </c>
      <c r="AS10" s="70">
        <v>9352.7553596700018</v>
      </c>
      <c r="AT10" s="70">
        <v>11155.773047439998</v>
      </c>
      <c r="AU10" s="70">
        <v>18943.224940050004</v>
      </c>
      <c r="AV10" s="72">
        <v>7680.38872059</v>
      </c>
      <c r="AW10" s="70">
        <v>7298.5031707099979</v>
      </c>
      <c r="AX10" s="70">
        <v>7854.882346209999</v>
      </c>
      <c r="AY10" s="70">
        <v>10845.074123539998</v>
      </c>
      <c r="AZ10" s="72">
        <v>7284.6539647200007</v>
      </c>
      <c r="BA10" s="70">
        <v>9379.2456251000003</v>
      </c>
      <c r="BB10" s="70">
        <v>9199.6760579000002</v>
      </c>
      <c r="BC10" s="84">
        <v>12609.428074809995</v>
      </c>
      <c r="BD10" s="72">
        <v>8489.5557349600003</v>
      </c>
      <c r="BE10" s="70">
        <v>10372.21750207</v>
      </c>
      <c r="BF10" s="70">
        <v>10738.114474569998</v>
      </c>
      <c r="BG10" s="84">
        <v>15935.348138279993</v>
      </c>
    </row>
    <row r="11" spans="1:59" s="52" customFormat="1" ht="30" customHeight="1" x14ac:dyDescent="0.25">
      <c r="A11" s="103"/>
      <c r="B11" s="45" t="str">
        <f>IF('0'!$A$1=1,"Освіта","Education")</f>
        <v>Освіта</v>
      </c>
      <c r="C11" s="46">
        <v>900</v>
      </c>
      <c r="D11" s="70">
        <v>19914.450109549998</v>
      </c>
      <c r="E11" s="70">
        <v>24085.009935129998</v>
      </c>
      <c r="F11" s="70">
        <v>16353.333257730003</v>
      </c>
      <c r="G11" s="71">
        <v>25900.76148750999</v>
      </c>
      <c r="H11" s="70">
        <v>24193.479482270002</v>
      </c>
      <c r="I11" s="70">
        <v>28694.570998259998</v>
      </c>
      <c r="J11" s="70">
        <v>19792.397321700002</v>
      </c>
      <c r="K11" s="71">
        <v>28880.499350229991</v>
      </c>
      <c r="L11" s="70">
        <v>25387.780564710003</v>
      </c>
      <c r="M11" s="70">
        <v>30515.315765049992</v>
      </c>
      <c r="N11" s="70">
        <v>20048.379381980005</v>
      </c>
      <c r="O11" s="71">
        <v>29587.225916370007</v>
      </c>
      <c r="P11" s="70">
        <v>23725.98548566</v>
      </c>
      <c r="Q11" s="70">
        <v>28705.489279639994</v>
      </c>
      <c r="R11" s="70">
        <v>19335.01111485</v>
      </c>
      <c r="S11" s="71">
        <v>28343.048086719995</v>
      </c>
      <c r="T11" s="70">
        <v>22920.69902353</v>
      </c>
      <c r="U11" s="70">
        <v>31626.798977490009</v>
      </c>
      <c r="V11" s="70">
        <v>21359.551283000008</v>
      </c>
      <c r="W11" s="70">
        <v>38286.442878589995</v>
      </c>
      <c r="X11" s="72">
        <v>25620.642780579998</v>
      </c>
      <c r="Y11" s="70">
        <v>34629.131168660002</v>
      </c>
      <c r="Z11" s="70">
        <v>27258.483840129993</v>
      </c>
      <c r="AA11" s="70">
        <v>41929.448052289998</v>
      </c>
      <c r="AB11" s="72">
        <v>38219.71241416</v>
      </c>
      <c r="AC11" s="70">
        <v>49115.023457769996</v>
      </c>
      <c r="AD11" s="70">
        <v>33572.043091079991</v>
      </c>
      <c r="AE11" s="70">
        <v>57008.983558160005</v>
      </c>
      <c r="AF11" s="72">
        <v>44489.710644169987</v>
      </c>
      <c r="AG11" s="70">
        <v>60218.892040039995</v>
      </c>
      <c r="AH11" s="70">
        <v>40167.858806870019</v>
      </c>
      <c r="AI11" s="70">
        <v>65155.860376549972</v>
      </c>
      <c r="AJ11" s="72">
        <v>51544.745199429992</v>
      </c>
      <c r="AK11" s="70">
        <v>68514.80952522</v>
      </c>
      <c r="AL11" s="70">
        <v>45447.746389539971</v>
      </c>
      <c r="AM11" s="70">
        <v>73251.404686630034</v>
      </c>
      <c r="AN11" s="72">
        <v>54906.191225579998</v>
      </c>
      <c r="AO11" s="70">
        <v>67512.246506319992</v>
      </c>
      <c r="AP11" s="70">
        <v>48467.213200850005</v>
      </c>
      <c r="AQ11" s="70">
        <v>81398.08670593999</v>
      </c>
      <c r="AR11" s="72">
        <v>65451.970683239997</v>
      </c>
      <c r="AS11" s="70">
        <v>90394.336197940007</v>
      </c>
      <c r="AT11" s="70">
        <v>58335.287582369987</v>
      </c>
      <c r="AU11" s="70">
        <v>117009.28303392997</v>
      </c>
      <c r="AV11" s="72">
        <v>69908.990351080007</v>
      </c>
      <c r="AW11" s="70">
        <v>71764.121155929999</v>
      </c>
      <c r="AX11" s="70">
        <v>58237.979899209982</v>
      </c>
      <c r="AY11" s="70">
        <v>90849.939324370062</v>
      </c>
      <c r="AZ11" s="72">
        <v>63820.437912940004</v>
      </c>
      <c r="BA11" s="70">
        <v>88155.708048199987</v>
      </c>
      <c r="BB11" s="70">
        <v>58576.74683666999</v>
      </c>
      <c r="BC11" s="84">
        <v>98090.917395950048</v>
      </c>
      <c r="BD11" s="72">
        <v>71904.095352660006</v>
      </c>
      <c r="BE11" s="70">
        <v>96843.532731559986</v>
      </c>
      <c r="BF11" s="70">
        <v>65657.94167742999</v>
      </c>
      <c r="BG11" s="84">
        <v>114030.83580685999</v>
      </c>
    </row>
    <row r="12" spans="1:59" s="52" customFormat="1" ht="30" customHeight="1" x14ac:dyDescent="0.25">
      <c r="A12" s="103"/>
      <c r="B12" s="45" t="str">
        <f>IF('0'!$A$1=1,"Соціальний захист та соціальне забезпечення","Social protection and social security")</f>
        <v>Соціальний захист та соціальне забезпечення</v>
      </c>
      <c r="C12" s="46">
        <v>1000</v>
      </c>
      <c r="D12" s="70">
        <v>24903.331065500002</v>
      </c>
      <c r="E12" s="70">
        <v>28875.874410629993</v>
      </c>
      <c r="F12" s="70">
        <v>25440.591225010008</v>
      </c>
      <c r="G12" s="71">
        <v>26214.963862199991</v>
      </c>
      <c r="H12" s="70">
        <v>27189.260913629994</v>
      </c>
      <c r="I12" s="70">
        <v>31572.807473979999</v>
      </c>
      <c r="J12" s="70">
        <v>33208.570511009995</v>
      </c>
      <c r="K12" s="71">
        <v>33336.260952900004</v>
      </c>
      <c r="L12" s="70">
        <v>35491.27492304</v>
      </c>
      <c r="M12" s="70">
        <v>36403.684284529991</v>
      </c>
      <c r="N12" s="70">
        <v>35566.891725720008</v>
      </c>
      <c r="O12" s="71">
        <v>37600.755774669989</v>
      </c>
      <c r="P12" s="70">
        <v>36774.729427070008</v>
      </c>
      <c r="Q12" s="70">
        <v>37835.095546880009</v>
      </c>
      <c r="R12" s="70">
        <v>33044.056109809986</v>
      </c>
      <c r="S12" s="71">
        <v>30350.80226194</v>
      </c>
      <c r="T12" s="70">
        <v>34881.172728970007</v>
      </c>
      <c r="U12" s="70">
        <v>39429.382311699999</v>
      </c>
      <c r="V12" s="70">
        <v>36051.625386589993</v>
      </c>
      <c r="W12" s="70">
        <v>65977.656691300013</v>
      </c>
      <c r="X12" s="72">
        <v>51658.646408949993</v>
      </c>
      <c r="Y12" s="70">
        <v>63760.202280069992</v>
      </c>
      <c r="Z12" s="70">
        <v>62022.176276939994</v>
      </c>
      <c r="AA12" s="70">
        <v>80885.112768310006</v>
      </c>
      <c r="AB12" s="72">
        <v>75563.980832639994</v>
      </c>
      <c r="AC12" s="70">
        <v>56439.079312649992</v>
      </c>
      <c r="AD12" s="70">
        <v>64938.593521510018</v>
      </c>
      <c r="AE12" s="70">
        <v>88820.07305871998</v>
      </c>
      <c r="AF12" s="72">
        <v>86965.303969610002</v>
      </c>
      <c r="AG12" s="70">
        <v>81036.123868650015</v>
      </c>
      <c r="AH12" s="70">
        <v>61278.900494109985</v>
      </c>
      <c r="AI12" s="70">
        <v>80083.301746929967</v>
      </c>
      <c r="AJ12" s="72">
        <v>88061.947119379998</v>
      </c>
      <c r="AK12" s="70">
        <v>82343.426571349992</v>
      </c>
      <c r="AL12" s="70">
        <v>67004.286115430034</v>
      </c>
      <c r="AM12" s="70">
        <v>84377.079572679999</v>
      </c>
      <c r="AN12" s="72">
        <v>81882.702367159989</v>
      </c>
      <c r="AO12" s="70">
        <v>88267.005145230025</v>
      </c>
      <c r="AP12" s="70">
        <v>81160.848351700028</v>
      </c>
      <c r="AQ12" s="70">
        <v>95409.991358559986</v>
      </c>
      <c r="AR12" s="72">
        <v>90508.630493710007</v>
      </c>
      <c r="AS12" s="70">
        <v>89218.205439269994</v>
      </c>
      <c r="AT12" s="70">
        <v>80575.938595569984</v>
      </c>
      <c r="AU12" s="70">
        <v>109963.60602189001</v>
      </c>
      <c r="AV12" s="72">
        <v>107619.82926207001</v>
      </c>
      <c r="AW12" s="70">
        <v>114365.42107360001</v>
      </c>
      <c r="AX12" s="70">
        <v>109335.68198373995</v>
      </c>
      <c r="AY12" s="70">
        <v>123867.12199736002</v>
      </c>
      <c r="AZ12" s="72">
        <v>125379.77191041001</v>
      </c>
      <c r="BA12" s="70">
        <v>127926.11339728997</v>
      </c>
      <c r="BB12" s="70">
        <v>120083.74664022998</v>
      </c>
      <c r="BC12" s="84">
        <v>140742.16724909004</v>
      </c>
      <c r="BD12" s="72">
        <v>121668.55105116</v>
      </c>
      <c r="BE12" s="70">
        <v>122901.54301811999</v>
      </c>
      <c r="BF12" s="70">
        <v>119985.76948533001</v>
      </c>
      <c r="BG12" s="84">
        <v>157372.40647990999</v>
      </c>
    </row>
    <row r="13" spans="1:59" s="52" customFormat="1" ht="30" customHeight="1" x14ac:dyDescent="0.25">
      <c r="A13" s="103"/>
      <c r="B13" s="45" t="s">
        <v>54</v>
      </c>
      <c r="C13" s="83">
        <v>180</v>
      </c>
      <c r="D13" s="70"/>
      <c r="E13" s="70"/>
      <c r="F13" s="70"/>
      <c r="G13" s="71"/>
      <c r="H13" s="70"/>
      <c r="I13" s="70"/>
      <c r="J13" s="70"/>
      <c r="K13" s="71"/>
      <c r="L13" s="70"/>
      <c r="M13" s="70"/>
      <c r="N13" s="70"/>
      <c r="O13" s="71"/>
      <c r="P13" s="70"/>
      <c r="Q13" s="70"/>
      <c r="R13" s="70"/>
      <c r="S13" s="71"/>
      <c r="T13" s="70"/>
      <c r="U13" s="70"/>
      <c r="V13" s="70"/>
      <c r="W13" s="70"/>
      <c r="X13" s="72"/>
      <c r="Y13" s="70"/>
      <c r="Z13" s="70"/>
      <c r="AA13" s="70"/>
      <c r="AB13" s="72"/>
      <c r="AC13" s="70"/>
      <c r="AD13" s="70"/>
      <c r="AE13" s="70"/>
      <c r="AF13" s="72"/>
      <c r="AG13" s="70"/>
      <c r="AH13" s="70"/>
      <c r="AI13" s="70"/>
      <c r="AJ13" s="72"/>
      <c r="AK13" s="70"/>
      <c r="AL13" s="70"/>
      <c r="AM13" s="70"/>
      <c r="AN13" s="72"/>
      <c r="AO13" s="70"/>
      <c r="AP13" s="70"/>
      <c r="AQ13" s="70"/>
      <c r="AR13" s="72"/>
      <c r="AS13" s="70"/>
      <c r="AT13" s="70"/>
      <c r="AU13" s="70"/>
      <c r="AV13" s="72">
        <v>0</v>
      </c>
      <c r="AW13" s="70">
        <v>0</v>
      </c>
      <c r="AX13" s="70">
        <v>0</v>
      </c>
      <c r="AY13" s="70">
        <v>0</v>
      </c>
      <c r="AZ13" s="72">
        <v>0</v>
      </c>
      <c r="BA13" s="70">
        <v>25.07221835</v>
      </c>
      <c r="BB13" s="70">
        <v>-14.54477909</v>
      </c>
      <c r="BC13" s="70">
        <v>0</v>
      </c>
      <c r="BD13" s="72">
        <v>0</v>
      </c>
      <c r="BE13" s="70">
        <v>0</v>
      </c>
      <c r="BF13" s="70">
        <v>0</v>
      </c>
      <c r="BG13" s="70">
        <v>0</v>
      </c>
    </row>
    <row r="14" spans="1:59" s="52" customFormat="1" ht="35.1" customHeight="1" x14ac:dyDescent="0.25">
      <c r="A14" s="103"/>
      <c r="B14" s="47" t="str">
        <f>IF('0'!$A$1=1,"Усього видатків","Total expenditure")</f>
        <v>Усього видатків</v>
      </c>
      <c r="C14" s="48"/>
      <c r="D14" s="64">
        <v>84504.938862629991</v>
      </c>
      <c r="E14" s="64">
        <v>103089.71700792</v>
      </c>
      <c r="F14" s="64">
        <v>99449.169133079966</v>
      </c>
      <c r="G14" s="65">
        <v>129809.75744613999</v>
      </c>
      <c r="H14" s="64">
        <v>98999.658737549995</v>
      </c>
      <c r="I14" s="64">
        <v>117924.07232347</v>
      </c>
      <c r="J14" s="64">
        <v>118835.61161847995</v>
      </c>
      <c r="K14" s="65">
        <v>156695.31884205999</v>
      </c>
      <c r="L14" s="64">
        <v>112102.81822513</v>
      </c>
      <c r="M14" s="64">
        <v>127032.99117854002</v>
      </c>
      <c r="N14" s="64">
        <v>119911.23620155</v>
      </c>
      <c r="O14" s="65">
        <v>146796.76401618001</v>
      </c>
      <c r="P14" s="64">
        <v>111642.32546659</v>
      </c>
      <c r="Q14" s="64">
        <v>132599.16323110001</v>
      </c>
      <c r="R14" s="64">
        <v>119827.13255679997</v>
      </c>
      <c r="S14" s="65">
        <v>159057.07658277004</v>
      </c>
      <c r="T14" s="64">
        <v>126028.31203182999</v>
      </c>
      <c r="U14" s="64">
        <v>159206.27432673002</v>
      </c>
      <c r="V14" s="64">
        <v>147955.40490941005</v>
      </c>
      <c r="W14" s="64">
        <v>246681.40916758997</v>
      </c>
      <c r="X14" s="66">
        <v>159996.55330720005</v>
      </c>
      <c r="Y14" s="64">
        <v>190430.22041186996</v>
      </c>
      <c r="Z14" s="64">
        <v>206256.43129693996</v>
      </c>
      <c r="AA14" s="64">
        <v>279148.84513215988</v>
      </c>
      <c r="AB14" s="66">
        <v>216533.06424203998</v>
      </c>
      <c r="AC14" s="64">
        <v>227319.20963252999</v>
      </c>
      <c r="AD14" s="64">
        <v>255805.95056236006</v>
      </c>
      <c r="AE14" s="64">
        <v>357314.86071946018</v>
      </c>
      <c r="AF14" s="66">
        <v>251947.22951480001</v>
      </c>
      <c r="AG14" s="64">
        <v>305006.76992345008</v>
      </c>
      <c r="AH14" s="64">
        <v>284640.27911820007</v>
      </c>
      <c r="AI14" s="64">
        <v>408595.24412495003</v>
      </c>
      <c r="AJ14" s="66">
        <v>284311.1303285801</v>
      </c>
      <c r="AK14" s="64">
        <v>337998.59082235995</v>
      </c>
      <c r="AL14" s="64">
        <v>317168.73123147001</v>
      </c>
      <c r="AM14" s="64">
        <v>432872.18531176995</v>
      </c>
      <c r="AN14" s="66">
        <v>298688.05783517996</v>
      </c>
      <c r="AO14" s="64">
        <v>357147.45797468</v>
      </c>
      <c r="AP14" s="64">
        <v>376368.46340571984</v>
      </c>
      <c r="AQ14" s="64">
        <v>563191.87424983014</v>
      </c>
      <c r="AR14" s="66">
        <v>336286.46392270003</v>
      </c>
      <c r="AS14" s="64">
        <v>433534.08240951994</v>
      </c>
      <c r="AT14" s="64">
        <v>404231.48607880005</v>
      </c>
      <c r="AU14" s="64">
        <v>671315.34635335975</v>
      </c>
      <c r="AV14" s="66">
        <v>447336.87605140003</v>
      </c>
      <c r="AW14" s="64">
        <v>710375.10755091009</v>
      </c>
      <c r="AX14" s="64">
        <v>786724.72643352998</v>
      </c>
      <c r="AY14" s="64">
        <v>1099434.6787908804</v>
      </c>
      <c r="AZ14" s="66">
        <v>809503.41562426998</v>
      </c>
      <c r="BA14" s="64">
        <v>1128071.42116163</v>
      </c>
      <c r="BB14" s="64">
        <v>1125661.5505361494</v>
      </c>
      <c r="BC14" s="64">
        <v>1378128.2273412005</v>
      </c>
      <c r="BD14" s="66">
        <v>916392.84502630006</v>
      </c>
      <c r="BE14" s="64">
        <v>1179690.5312352499</v>
      </c>
      <c r="BF14" s="64">
        <v>1140380.0429092199</v>
      </c>
      <c r="BG14" s="64">
        <v>1709217.3128708408</v>
      </c>
    </row>
    <row r="15" spans="1:59" s="52" customFormat="1" ht="30" customHeight="1" x14ac:dyDescent="0.25">
      <c r="A15" s="104" t="str">
        <f>IF('0'!$A$1=1,"ЗА ЕКОНОМІЧНОЮ КЛАСИФІКАЦІЄЮ ВИДАТКІВ **","ECONOMIC CLASSIFICATIONOF EXPENDITURE **")</f>
        <v>ЗА ЕКОНОМІЧНОЮ КЛАСИФІКАЦІЄЮ ВИДАТКІВ **</v>
      </c>
      <c r="B15" s="49" t="str">
        <f>IF('0'!$A$1=1,"Поточні видатки","Current expenditure")</f>
        <v>Поточні видатки</v>
      </c>
      <c r="C15" s="46">
        <v>2000</v>
      </c>
      <c r="D15" s="70">
        <v>81269.903747550008</v>
      </c>
      <c r="E15" s="70">
        <v>95689.225999479968</v>
      </c>
      <c r="F15" s="70">
        <v>88457.79220060003</v>
      </c>
      <c r="G15" s="71">
        <v>109489.79550794</v>
      </c>
      <c r="H15" s="70">
        <v>93332.660616079986</v>
      </c>
      <c r="I15" s="70">
        <v>109442.27958442998</v>
      </c>
      <c r="J15" s="70">
        <v>107461.73184140993</v>
      </c>
      <c r="K15" s="71">
        <v>141472.74228602997</v>
      </c>
      <c r="L15" s="70">
        <v>108144.58886542</v>
      </c>
      <c r="M15" s="70">
        <v>120400.82562848998</v>
      </c>
      <c r="N15" s="70">
        <v>112429.72528071003</v>
      </c>
      <c r="O15" s="71">
        <v>135488.46746182005</v>
      </c>
      <c r="P15" s="70">
        <v>110118.94559677001</v>
      </c>
      <c r="Q15" s="70">
        <v>128941.69072287998</v>
      </c>
      <c r="R15" s="70">
        <v>113493.25464624004</v>
      </c>
      <c r="S15" s="71">
        <v>150372.14446623996</v>
      </c>
      <c r="T15" s="70">
        <v>119472.87787002002</v>
      </c>
      <c r="U15" s="70">
        <v>153436.15060696998</v>
      </c>
      <c r="V15" s="70">
        <v>136290.59364151995</v>
      </c>
      <c r="W15" s="70">
        <v>223919.20779040002</v>
      </c>
      <c r="X15" s="72">
        <v>155979.51839384</v>
      </c>
      <c r="Y15" s="70">
        <v>181422.06247115001</v>
      </c>
      <c r="Z15" s="70">
        <v>186631.04057342</v>
      </c>
      <c r="AA15" s="70">
        <v>238669.82941150002</v>
      </c>
      <c r="AB15" s="72">
        <v>211208.60684298002</v>
      </c>
      <c r="AC15" s="70">
        <v>212890.27365280001</v>
      </c>
      <c r="AD15" s="70">
        <v>232636.46267109003</v>
      </c>
      <c r="AE15" s="70">
        <v>300347.78365854989</v>
      </c>
      <c r="AF15" s="72">
        <v>244698.83494864003</v>
      </c>
      <c r="AG15" s="70">
        <v>280077.87076209002</v>
      </c>
      <c r="AH15" s="70">
        <v>249882.24256668007</v>
      </c>
      <c r="AI15" s="70">
        <v>331351.34380393988</v>
      </c>
      <c r="AJ15" s="72">
        <v>274334.64927552996</v>
      </c>
      <c r="AK15" s="70">
        <v>309417.54644559993</v>
      </c>
      <c r="AL15" s="70">
        <v>278119.19747937995</v>
      </c>
      <c r="AM15" s="70">
        <v>354505.97549940005</v>
      </c>
      <c r="AN15" s="72">
        <v>284925.95421420003</v>
      </c>
      <c r="AO15" s="70">
        <v>328884.74249849003</v>
      </c>
      <c r="AP15" s="70">
        <v>334513.31005272001</v>
      </c>
      <c r="AQ15" s="70">
        <v>477945.48995506018</v>
      </c>
      <c r="AR15" s="72">
        <v>326425.67826840002</v>
      </c>
      <c r="AS15" s="70">
        <v>404826.43181841006</v>
      </c>
      <c r="AT15" s="70">
        <v>356291.5454075099</v>
      </c>
      <c r="AU15" s="70">
        <v>550624.26763845002</v>
      </c>
      <c r="AV15" s="72">
        <v>441657.94749757001</v>
      </c>
      <c r="AW15" s="70">
        <v>696144.73125007993</v>
      </c>
      <c r="AX15" s="70">
        <v>761167.23511530994</v>
      </c>
      <c r="AY15" s="70">
        <v>1014695.5099223503</v>
      </c>
      <c r="AZ15" s="72">
        <v>787491.20577967004</v>
      </c>
      <c r="BA15" s="70">
        <v>1079768.5213190697</v>
      </c>
      <c r="BB15" s="70">
        <v>1046455.5874009498</v>
      </c>
      <c r="BC15" s="84">
        <v>1215365.4713130808</v>
      </c>
      <c r="BD15" s="72">
        <v>880250.51666908001</v>
      </c>
      <c r="BE15" s="70">
        <v>1110229.7773652403</v>
      </c>
      <c r="BF15" s="70">
        <v>1042560.5448018397</v>
      </c>
      <c r="BG15" s="84">
        <v>1501799.3711879798</v>
      </c>
    </row>
    <row r="16" spans="1:59" s="52" customFormat="1" ht="30" customHeight="1" x14ac:dyDescent="0.25">
      <c r="A16" s="104"/>
      <c r="B16" s="50" t="str">
        <f>IF('0'!$A$1=1,"Оплата праці і нарахування на заробітну плату","Labor remuneration and accrued payments")</f>
        <v>Оплата праці і нарахування на заробітну плату</v>
      </c>
      <c r="C16" s="46">
        <v>2100</v>
      </c>
      <c r="D16" s="70">
        <v>29703.947732879999</v>
      </c>
      <c r="E16" s="70">
        <v>36168.288284089998</v>
      </c>
      <c r="F16" s="70">
        <v>31291.479738609996</v>
      </c>
      <c r="G16" s="71">
        <v>37912.870160560007</v>
      </c>
      <c r="H16" s="70">
        <v>34134.00932017</v>
      </c>
      <c r="I16" s="70">
        <v>42332.711520730001</v>
      </c>
      <c r="J16" s="70">
        <v>36812.521020199987</v>
      </c>
      <c r="K16" s="71">
        <v>44205.319187309971</v>
      </c>
      <c r="L16" s="70">
        <v>36796.126752650001</v>
      </c>
      <c r="M16" s="70">
        <v>45989.308722729984</v>
      </c>
      <c r="N16" s="70">
        <v>39099.924081630015</v>
      </c>
      <c r="O16" s="71">
        <v>45791.128450890043</v>
      </c>
      <c r="P16" s="70">
        <v>37752.168161660004</v>
      </c>
      <c r="Q16" s="70">
        <v>43372.525575879998</v>
      </c>
      <c r="R16" s="70">
        <v>36524.055381490005</v>
      </c>
      <c r="S16" s="71">
        <v>44804.471513070006</v>
      </c>
      <c r="T16" s="70">
        <v>37052.47401079</v>
      </c>
      <c r="U16" s="70">
        <v>47597.274442349997</v>
      </c>
      <c r="V16" s="70">
        <v>42337.059236229979</v>
      </c>
      <c r="W16" s="70">
        <v>58578.917635980033</v>
      </c>
      <c r="X16" s="72">
        <v>46539.628701769994</v>
      </c>
      <c r="Y16" s="70">
        <v>58096.598241070009</v>
      </c>
      <c r="Z16" s="70">
        <v>51281.455385670008</v>
      </c>
      <c r="AA16" s="70">
        <v>65746.427992390003</v>
      </c>
      <c r="AB16" s="72">
        <v>58161.984032530003</v>
      </c>
      <c r="AC16" s="70">
        <v>68403.531575939982</v>
      </c>
      <c r="AD16" s="70">
        <v>60043.917956549994</v>
      </c>
      <c r="AE16" s="70">
        <v>77100.603721600026</v>
      </c>
      <c r="AF16" s="72">
        <v>70304.682647030015</v>
      </c>
      <c r="AG16" s="70">
        <v>89477.746229000011</v>
      </c>
      <c r="AH16" s="70">
        <v>74289.56775656002</v>
      </c>
      <c r="AI16" s="70">
        <v>92047.020964049938</v>
      </c>
      <c r="AJ16" s="72">
        <v>85665.04820568001</v>
      </c>
      <c r="AK16" s="70">
        <v>105574.86791573997</v>
      </c>
      <c r="AL16" s="70">
        <v>88875.46981088008</v>
      </c>
      <c r="AM16" s="70">
        <v>109227.60077864997</v>
      </c>
      <c r="AN16" s="72">
        <v>98893.777496510011</v>
      </c>
      <c r="AO16" s="70">
        <v>115965.88752223997</v>
      </c>
      <c r="AP16" s="70">
        <v>103253.08370046996</v>
      </c>
      <c r="AQ16" s="70">
        <v>129108.79971234</v>
      </c>
      <c r="AR16" s="72">
        <v>113517.73611672</v>
      </c>
      <c r="AS16" s="70">
        <v>139856.81754969002</v>
      </c>
      <c r="AT16" s="70">
        <v>116284.55218140999</v>
      </c>
      <c r="AU16" s="70">
        <v>146465.79318610992</v>
      </c>
      <c r="AV16" s="72">
        <v>149442.32150681</v>
      </c>
      <c r="AW16" s="70">
        <v>314110.47336271999</v>
      </c>
      <c r="AX16" s="70">
        <v>355589.55365638004</v>
      </c>
      <c r="AY16" s="70">
        <v>420800.84896191012</v>
      </c>
      <c r="AZ16" s="72">
        <v>332115.60302134004</v>
      </c>
      <c r="BA16" s="70">
        <v>368778.19696339988</v>
      </c>
      <c r="BB16" s="70">
        <v>362943.32034331025</v>
      </c>
      <c r="BC16" s="84">
        <v>415318.9357166597</v>
      </c>
      <c r="BD16" s="72">
        <v>347956.05077022</v>
      </c>
      <c r="BE16" s="70">
        <v>400883.78364540997</v>
      </c>
      <c r="BF16" s="70">
        <v>387158.55419147015</v>
      </c>
      <c r="BG16" s="84">
        <v>447643.83215497993</v>
      </c>
    </row>
    <row r="17" spans="1:59" s="52" customFormat="1" ht="30" customHeight="1" x14ac:dyDescent="0.25">
      <c r="A17" s="104"/>
      <c r="B17" s="50" t="str">
        <f>IF('0'!$A$1=1,"Використання товарів і послуг","Goods and services usage")</f>
        <v>Використання товарів і послуг</v>
      </c>
      <c r="C17" s="46">
        <v>2200</v>
      </c>
      <c r="D17" s="70">
        <v>18224.254135399999</v>
      </c>
      <c r="E17" s="70">
        <v>19588.449979860001</v>
      </c>
      <c r="F17" s="70">
        <v>18113.179780110004</v>
      </c>
      <c r="G17" s="71">
        <v>30563.995964859991</v>
      </c>
      <c r="H17" s="70">
        <v>22090.090876570001</v>
      </c>
      <c r="I17" s="70">
        <v>23411.416517509999</v>
      </c>
      <c r="J17" s="70">
        <v>22696.92891491</v>
      </c>
      <c r="K17" s="71">
        <v>31568.713054780004</v>
      </c>
      <c r="L17" s="70">
        <v>22694.164728080003</v>
      </c>
      <c r="M17" s="70">
        <v>22209.623399340002</v>
      </c>
      <c r="N17" s="70">
        <v>21933.687033590002</v>
      </c>
      <c r="O17" s="71">
        <v>32273.342164720001</v>
      </c>
      <c r="P17" s="70">
        <v>18057.371855590001</v>
      </c>
      <c r="Q17" s="70">
        <v>24946.377999409986</v>
      </c>
      <c r="R17" s="70">
        <v>23902.154985860005</v>
      </c>
      <c r="S17" s="71">
        <v>41043.812958750001</v>
      </c>
      <c r="T17" s="70">
        <v>23526.317288410002</v>
      </c>
      <c r="U17" s="70">
        <v>33418.967795949997</v>
      </c>
      <c r="V17" s="70">
        <v>28712.338587500009</v>
      </c>
      <c r="W17" s="70">
        <v>57037.045482920003</v>
      </c>
      <c r="X17" s="72">
        <v>24648.264166650002</v>
      </c>
      <c r="Y17" s="70">
        <v>34488.988233540003</v>
      </c>
      <c r="Z17" s="70">
        <v>35541.952848450004</v>
      </c>
      <c r="AA17" s="70">
        <v>62980.41791501001</v>
      </c>
      <c r="AB17" s="72">
        <v>39053.903005979999</v>
      </c>
      <c r="AC17" s="70">
        <v>56842.271449060005</v>
      </c>
      <c r="AD17" s="70">
        <v>58950.610591360004</v>
      </c>
      <c r="AE17" s="70">
        <v>93087.322199669987</v>
      </c>
      <c r="AF17" s="72">
        <v>49403.003291380002</v>
      </c>
      <c r="AG17" s="70">
        <v>72981.592604520003</v>
      </c>
      <c r="AH17" s="70">
        <v>68179.604222429974</v>
      </c>
      <c r="AI17" s="70">
        <v>111899.79625001</v>
      </c>
      <c r="AJ17" s="72">
        <v>55829.427721089989</v>
      </c>
      <c r="AK17" s="70">
        <v>74226.369976820002</v>
      </c>
      <c r="AL17" s="70">
        <v>71492.895101030008</v>
      </c>
      <c r="AM17" s="70">
        <v>100656.56395683996</v>
      </c>
      <c r="AN17" s="72">
        <v>44530.875373039999</v>
      </c>
      <c r="AO17" s="70">
        <v>76888.877370609989</v>
      </c>
      <c r="AP17" s="70">
        <v>95122.631134149997</v>
      </c>
      <c r="AQ17" s="70">
        <v>166001.46690005998</v>
      </c>
      <c r="AR17" s="72">
        <v>70680.896025499998</v>
      </c>
      <c r="AS17" s="70">
        <v>111505.51718498999</v>
      </c>
      <c r="AT17" s="70">
        <v>102869.74043017</v>
      </c>
      <c r="AU17" s="70">
        <v>189170.78068368003</v>
      </c>
      <c r="AV17" s="72">
        <v>117131.07384192999</v>
      </c>
      <c r="AW17" s="70">
        <v>173947.73895685998</v>
      </c>
      <c r="AX17" s="70">
        <v>232147.76035279001</v>
      </c>
      <c r="AY17" s="70">
        <v>322221.14865997015</v>
      </c>
      <c r="AZ17" s="72">
        <v>265839.99165606999</v>
      </c>
      <c r="BA17" s="70">
        <v>441512.19124078995</v>
      </c>
      <c r="BB17" s="70">
        <v>461266.88324379991</v>
      </c>
      <c r="BC17" s="84">
        <v>496019.63091140031</v>
      </c>
      <c r="BD17" s="72">
        <v>249748.26915079</v>
      </c>
      <c r="BE17" s="70">
        <v>371337.48849445995</v>
      </c>
      <c r="BF17" s="70">
        <v>324368.58274173999</v>
      </c>
      <c r="BG17" s="84">
        <v>539920.08234630013</v>
      </c>
    </row>
    <row r="18" spans="1:59" s="52" customFormat="1" ht="30" customHeight="1" x14ac:dyDescent="0.25">
      <c r="A18" s="104"/>
      <c r="B18" s="50" t="str">
        <f>IF('0'!$A$1=1,"Обслуговування боргових зобов'язань","Debt servicing")</f>
        <v>Обслуговування боргових зобов'язань</v>
      </c>
      <c r="C18" s="46">
        <v>2400</v>
      </c>
      <c r="D18" s="70">
        <v>5131.0092106600005</v>
      </c>
      <c r="E18" s="70">
        <v>6580.3619009699996</v>
      </c>
      <c r="F18" s="70">
        <v>6637.6856416999981</v>
      </c>
      <c r="G18" s="71">
        <v>7282.4386876999997</v>
      </c>
      <c r="H18" s="70">
        <v>6093.9233430099994</v>
      </c>
      <c r="I18" s="70">
        <v>6875.6462072600007</v>
      </c>
      <c r="J18" s="70">
        <v>6294.4934660800027</v>
      </c>
      <c r="K18" s="71">
        <v>7736.0428772100022</v>
      </c>
      <c r="L18" s="70">
        <v>7678.3482093700004</v>
      </c>
      <c r="M18" s="70">
        <v>9096.4823477800019</v>
      </c>
      <c r="N18" s="70">
        <v>8497.7991059800006</v>
      </c>
      <c r="O18" s="71">
        <v>10631.569026190005</v>
      </c>
      <c r="P18" s="70">
        <v>9287.9626758099985</v>
      </c>
      <c r="Q18" s="70">
        <v>13810.161607240003</v>
      </c>
      <c r="R18" s="70">
        <v>11334.988473790003</v>
      </c>
      <c r="S18" s="71">
        <v>18050.395995379993</v>
      </c>
      <c r="T18" s="70">
        <v>18295.836023070002</v>
      </c>
      <c r="U18" s="70">
        <v>25543.173178150002</v>
      </c>
      <c r="V18" s="70">
        <v>19854.613903409998</v>
      </c>
      <c r="W18" s="70">
        <v>24790.410611160019</v>
      </c>
      <c r="X18" s="72">
        <v>28167.930690560002</v>
      </c>
      <c r="Y18" s="70">
        <v>19596.427298440001</v>
      </c>
      <c r="Z18" s="70">
        <v>30033.216159990006</v>
      </c>
      <c r="AA18" s="70">
        <v>19889.810496010003</v>
      </c>
      <c r="AB18" s="72">
        <v>31616.664596050003</v>
      </c>
      <c r="AC18" s="70">
        <v>21593.288532400009</v>
      </c>
      <c r="AD18" s="70">
        <v>36118.512201499994</v>
      </c>
      <c r="AE18" s="70">
        <v>22264.404118510007</v>
      </c>
      <c r="AF18" s="72">
        <v>30479.90288926</v>
      </c>
      <c r="AG18" s="70">
        <v>25537.614934269997</v>
      </c>
      <c r="AH18" s="70">
        <v>31384.407363099992</v>
      </c>
      <c r="AI18" s="70">
        <v>29534.961725109999</v>
      </c>
      <c r="AJ18" s="72">
        <v>31988.059754329999</v>
      </c>
      <c r="AK18" s="70">
        <v>29053.609172399996</v>
      </c>
      <c r="AL18" s="70">
        <v>31848.600958660012</v>
      </c>
      <c r="AM18" s="70">
        <v>27887.378648400001</v>
      </c>
      <c r="AN18" s="72">
        <v>32287.121057789998</v>
      </c>
      <c r="AO18" s="70">
        <v>30025.410629939994</v>
      </c>
      <c r="AP18" s="70">
        <v>37483.495303939999</v>
      </c>
      <c r="AQ18" s="70">
        <v>22400.962563810011</v>
      </c>
      <c r="AR18" s="72">
        <v>38321.434681089995</v>
      </c>
      <c r="AS18" s="70">
        <v>37822.358916610006</v>
      </c>
      <c r="AT18" s="70">
        <v>37108.486876900002</v>
      </c>
      <c r="AU18" s="70">
        <v>41779.159110579989</v>
      </c>
      <c r="AV18" s="72">
        <v>40210.905753129999</v>
      </c>
      <c r="AW18" s="70">
        <v>49488.518610880012</v>
      </c>
      <c r="AX18" s="70">
        <v>20647.328842620016</v>
      </c>
      <c r="AY18" s="70">
        <v>51768.40064755996</v>
      </c>
      <c r="AZ18" s="72">
        <v>25465.472712729999</v>
      </c>
      <c r="BA18" s="70">
        <v>94572.044796400005</v>
      </c>
      <c r="BB18" s="70">
        <v>56921.6174054</v>
      </c>
      <c r="BC18" s="84">
        <v>76976.059857149987</v>
      </c>
      <c r="BD18" s="72">
        <v>44965.827669099999</v>
      </c>
      <c r="BE18" s="70">
        <v>90397.983397640026</v>
      </c>
      <c r="BF18" s="70">
        <v>78408.613980149996</v>
      </c>
      <c r="BG18" s="84">
        <v>91238.807574419974</v>
      </c>
    </row>
    <row r="19" spans="1:59" s="52" customFormat="1" ht="30" customHeight="1" x14ac:dyDescent="0.25">
      <c r="A19" s="104"/>
      <c r="B19" s="50" t="str">
        <f>IF('0'!$A$1=1,"Поточні трансферти","Current transfers")</f>
        <v>Поточні трансферти</v>
      </c>
      <c r="C19" s="46">
        <v>2600</v>
      </c>
      <c r="D19" s="70">
        <v>3676.8447897799997</v>
      </c>
      <c r="E19" s="70">
        <v>5024.0548225399998</v>
      </c>
      <c r="F19" s="70">
        <v>7711.8184044600002</v>
      </c>
      <c r="G19" s="71">
        <v>8575.4260629499986</v>
      </c>
      <c r="H19" s="70">
        <v>4399.8856374699999</v>
      </c>
      <c r="I19" s="70">
        <v>6124.5619838499997</v>
      </c>
      <c r="J19" s="70">
        <v>9031.9726871700004</v>
      </c>
      <c r="K19" s="71">
        <v>24220.536803759998</v>
      </c>
      <c r="L19" s="70">
        <v>5913.2034734700001</v>
      </c>
      <c r="M19" s="70">
        <v>7307.9635092499984</v>
      </c>
      <c r="N19" s="70">
        <v>7079.3874395800012</v>
      </c>
      <c r="O19" s="71">
        <v>9412.0669404399923</v>
      </c>
      <c r="P19" s="70">
        <v>7493.2787471400006</v>
      </c>
      <c r="Q19" s="70">
        <v>9022.7270268699976</v>
      </c>
      <c r="R19" s="70">
        <v>5943.0781885100005</v>
      </c>
      <c r="S19" s="71">
        <v>14789.704511079999</v>
      </c>
      <c r="T19" s="70">
        <v>3065.0828350199999</v>
      </c>
      <c r="U19" s="70">
        <v>5618.3244052100008</v>
      </c>
      <c r="V19" s="70">
        <v>6521.8663896199978</v>
      </c>
      <c r="W19" s="70">
        <v>12011.913044910005</v>
      </c>
      <c r="X19" s="72">
        <v>4387.8057815100001</v>
      </c>
      <c r="Y19" s="70">
        <v>4778.6506479400014</v>
      </c>
      <c r="Z19" s="70">
        <v>6382.6519562700014</v>
      </c>
      <c r="AA19" s="70">
        <v>9803.975877339999</v>
      </c>
      <c r="AB19" s="72">
        <v>6385.1072315299989</v>
      </c>
      <c r="AC19" s="70">
        <v>8644.99736682</v>
      </c>
      <c r="AD19" s="70">
        <v>12164.60812187</v>
      </c>
      <c r="AE19" s="70">
        <v>19535.62774982</v>
      </c>
      <c r="AF19" s="72">
        <v>6958.35063068</v>
      </c>
      <c r="AG19" s="70">
        <v>9916.2008015599968</v>
      </c>
      <c r="AH19" s="70">
        <v>15096.544779710002</v>
      </c>
      <c r="AI19" s="70">
        <v>20883.160590619995</v>
      </c>
      <c r="AJ19" s="72">
        <v>13366.202421540002</v>
      </c>
      <c r="AK19" s="70">
        <v>18435.873868679999</v>
      </c>
      <c r="AL19" s="70">
        <v>20078.871121279997</v>
      </c>
      <c r="AM19" s="70">
        <v>31407.024186850009</v>
      </c>
      <c r="AN19" s="72">
        <v>26794.153268670001</v>
      </c>
      <c r="AO19" s="70">
        <v>17265.513124490004</v>
      </c>
      <c r="AP19" s="70">
        <v>23118.599938979998</v>
      </c>
      <c r="AQ19" s="70">
        <v>67449.31118218998</v>
      </c>
      <c r="AR19" s="72">
        <v>14066.41990542</v>
      </c>
      <c r="AS19" s="70">
        <v>19554.947984190003</v>
      </c>
      <c r="AT19" s="70">
        <v>20035.047143199998</v>
      </c>
      <c r="AU19" s="70">
        <v>64697.22692755999</v>
      </c>
      <c r="AV19" s="72">
        <v>24868.306291689998</v>
      </c>
      <c r="AW19" s="70">
        <v>25341.772852139999</v>
      </c>
      <c r="AX19" s="70">
        <v>22271.624454599987</v>
      </c>
      <c r="AY19" s="70">
        <v>58757.729455260036</v>
      </c>
      <c r="AZ19" s="72">
        <v>23237.245983369998</v>
      </c>
      <c r="BA19" s="70">
        <v>34058.858848889999</v>
      </c>
      <c r="BB19" s="70">
        <v>33391.419133060015</v>
      </c>
      <c r="BC19" s="84">
        <v>68121.440537509989</v>
      </c>
      <c r="BD19" s="72">
        <v>92265.107729669995</v>
      </c>
      <c r="BE19" s="70">
        <v>93046.702850699992</v>
      </c>
      <c r="BF19" s="70">
        <v>101564.33910609003</v>
      </c>
      <c r="BG19" s="84">
        <v>243293.43383196997</v>
      </c>
    </row>
    <row r="20" spans="1:59" s="52" customFormat="1" ht="30" customHeight="1" x14ac:dyDescent="0.25">
      <c r="A20" s="104"/>
      <c r="B20" s="50" t="str">
        <f>IF('0'!$A$1=1,"Соціальне забезпечення","Social welfare")</f>
        <v>Соціальне забезпечення</v>
      </c>
      <c r="C20" s="46">
        <v>2700</v>
      </c>
      <c r="D20" s="70">
        <v>24086.961264670001</v>
      </c>
      <c r="E20" s="70">
        <v>27811.701201190004</v>
      </c>
      <c r="F20" s="70">
        <v>24186.449989979999</v>
      </c>
      <c r="G20" s="71">
        <v>24489.936175020004</v>
      </c>
      <c r="H20" s="70">
        <v>26153.348256289995</v>
      </c>
      <c r="I20" s="70">
        <v>30157.157313669995</v>
      </c>
      <c r="J20" s="70">
        <v>31549.16393096</v>
      </c>
      <c r="K20" s="71">
        <v>31098.657040020014</v>
      </c>
      <c r="L20" s="70">
        <v>34279.93717528</v>
      </c>
      <c r="M20" s="70">
        <v>34996.941486489995</v>
      </c>
      <c r="N20" s="70">
        <v>34228.847992220006</v>
      </c>
      <c r="O20" s="71">
        <v>36009.281741639992</v>
      </c>
      <c r="P20" s="70">
        <v>35922.206801699998</v>
      </c>
      <c r="Q20" s="70">
        <v>36507.965112539998</v>
      </c>
      <c r="R20" s="70">
        <v>31903.893730529991</v>
      </c>
      <c r="S20" s="71">
        <v>29491.369894789968</v>
      </c>
      <c r="T20" s="70">
        <v>34035.906040380003</v>
      </c>
      <c r="U20" s="70">
        <v>38336.056410860001</v>
      </c>
      <c r="V20" s="70">
        <v>34661.158577689988</v>
      </c>
      <c r="W20" s="70">
        <v>63378.044768559994</v>
      </c>
      <c r="X20" s="72">
        <v>51238.085583039996</v>
      </c>
      <c r="Y20" s="70">
        <v>62878.74885638</v>
      </c>
      <c r="Z20" s="70">
        <v>60832.08913996999</v>
      </c>
      <c r="AA20" s="70">
        <v>78135.597802260017</v>
      </c>
      <c r="AB20" s="72">
        <v>75052.459825860002</v>
      </c>
      <c r="AC20" s="70">
        <v>55689.453063609995</v>
      </c>
      <c r="AD20" s="70">
        <v>64014.487381180021</v>
      </c>
      <c r="AE20" s="70">
        <v>85289.047589110007</v>
      </c>
      <c r="AF20" s="72">
        <v>86665.700500700012</v>
      </c>
      <c r="AG20" s="70">
        <v>80537.767467160011</v>
      </c>
      <c r="AH20" s="70">
        <v>58810.223921930039</v>
      </c>
      <c r="AI20" s="70">
        <v>74723.714335019991</v>
      </c>
      <c r="AJ20" s="72">
        <v>86586.992591499991</v>
      </c>
      <c r="AK20" s="70">
        <v>79983.93463738999</v>
      </c>
      <c r="AL20" s="70">
        <v>64637.036813050014</v>
      </c>
      <c r="AM20" s="70">
        <v>81128.376342119998</v>
      </c>
      <c r="AN20" s="72">
        <v>81531.299925259998</v>
      </c>
      <c r="AO20" s="70">
        <v>86722.486472630015</v>
      </c>
      <c r="AP20" s="70">
        <v>74416.178152650013</v>
      </c>
      <c r="AQ20" s="70">
        <v>90115.703194079979</v>
      </c>
      <c r="AR20" s="72">
        <v>88744.100162670002</v>
      </c>
      <c r="AS20" s="70">
        <v>86724.955480250021</v>
      </c>
      <c r="AT20" s="70">
        <v>78593.470832249994</v>
      </c>
      <c r="AU20" s="70">
        <v>100888.03374537997</v>
      </c>
      <c r="AV20" s="72">
        <v>107391.32857863999</v>
      </c>
      <c r="AW20" s="70">
        <v>125890.41434275999</v>
      </c>
      <c r="AX20" s="70">
        <v>129021.59504295996</v>
      </c>
      <c r="AY20" s="70">
        <v>158098.39338027005</v>
      </c>
      <c r="AZ20" s="72">
        <v>139292.90492490999</v>
      </c>
      <c r="BA20" s="70">
        <v>136757.90589077998</v>
      </c>
      <c r="BB20" s="70">
        <v>126505.00141453999</v>
      </c>
      <c r="BC20" s="84">
        <v>148527.23581665009</v>
      </c>
      <c r="BD20" s="72">
        <v>142138.63989207</v>
      </c>
      <c r="BE20" s="70">
        <v>149308.23967437001</v>
      </c>
      <c r="BF20" s="70">
        <v>136232.91609553</v>
      </c>
      <c r="BG20" s="84">
        <v>173708.46378581991</v>
      </c>
    </row>
    <row r="21" spans="1:59" s="52" customFormat="1" ht="30" customHeight="1" x14ac:dyDescent="0.25">
      <c r="A21" s="104"/>
      <c r="B21" s="50" t="str">
        <f>IF('0'!$A$1=1,"Інші поточні видатки","Other current expenditure")</f>
        <v>Інші поточні видатки</v>
      </c>
      <c r="C21" s="46">
        <v>2800</v>
      </c>
      <c r="D21" s="70">
        <v>446.88661416000002</v>
      </c>
      <c r="E21" s="70">
        <v>516.36981082999989</v>
      </c>
      <c r="F21" s="70">
        <v>517.17864573999987</v>
      </c>
      <c r="G21" s="71">
        <v>665.12845684999979</v>
      </c>
      <c r="H21" s="70">
        <v>461.40318257000001</v>
      </c>
      <c r="I21" s="70">
        <v>540.78604140999994</v>
      </c>
      <c r="J21" s="70">
        <v>1076.6518220899998</v>
      </c>
      <c r="K21" s="71">
        <v>2643.4733229499998</v>
      </c>
      <c r="L21" s="70">
        <v>782.80852656999991</v>
      </c>
      <c r="M21" s="70">
        <v>800.50616289999994</v>
      </c>
      <c r="N21" s="70">
        <v>1590.0796277100008</v>
      </c>
      <c r="O21" s="71">
        <v>1371.0791379399993</v>
      </c>
      <c r="P21" s="70">
        <v>1605.9573548700005</v>
      </c>
      <c r="Q21" s="70">
        <v>1281.9334009399995</v>
      </c>
      <c r="R21" s="70">
        <v>3885.0838860599997</v>
      </c>
      <c r="S21" s="71">
        <v>2192.3895931700008</v>
      </c>
      <c r="T21" s="70">
        <v>3497.2616723499996</v>
      </c>
      <c r="U21" s="70">
        <v>2922.3543744500003</v>
      </c>
      <c r="V21" s="70">
        <v>4203.5569470699975</v>
      </c>
      <c r="W21" s="70">
        <v>8122.8762468700043</v>
      </c>
      <c r="X21" s="72">
        <v>997.80347031000019</v>
      </c>
      <c r="Y21" s="70">
        <v>1582.6491937800001</v>
      </c>
      <c r="Z21" s="70">
        <v>2559.6750830699993</v>
      </c>
      <c r="AA21" s="70">
        <v>2113.5993284900023</v>
      </c>
      <c r="AB21" s="72">
        <v>938.48815103000015</v>
      </c>
      <c r="AC21" s="70">
        <v>1716.7316649700001</v>
      </c>
      <c r="AD21" s="70">
        <v>1344.3264186299998</v>
      </c>
      <c r="AE21" s="70">
        <v>3070.7782798399976</v>
      </c>
      <c r="AF21" s="72">
        <v>887.1949895900002</v>
      </c>
      <c r="AG21" s="70">
        <v>1626.9487255800004</v>
      </c>
      <c r="AH21" s="70">
        <v>2121.8945229499991</v>
      </c>
      <c r="AI21" s="70">
        <v>2262.6899391300003</v>
      </c>
      <c r="AJ21" s="72">
        <v>898.91858138999987</v>
      </c>
      <c r="AK21" s="70">
        <v>2142.8908745700005</v>
      </c>
      <c r="AL21" s="70">
        <v>1186.3236744799988</v>
      </c>
      <c r="AM21" s="70">
        <v>4199.0315865400025</v>
      </c>
      <c r="AN21" s="72">
        <v>888.72709293000025</v>
      </c>
      <c r="AO21" s="70">
        <v>2016.5673785800004</v>
      </c>
      <c r="AP21" s="70">
        <v>1119.3218225299993</v>
      </c>
      <c r="AQ21" s="70">
        <v>2869.2464025799991</v>
      </c>
      <c r="AR21" s="72">
        <v>1095.091377</v>
      </c>
      <c r="AS21" s="70">
        <v>9361.8347026800002</v>
      </c>
      <c r="AT21" s="70">
        <v>1400.2479435799996</v>
      </c>
      <c r="AU21" s="70">
        <v>7623.273985140002</v>
      </c>
      <c r="AV21" s="72">
        <v>2614.0115253700001</v>
      </c>
      <c r="AW21" s="70">
        <v>7365.8131247199981</v>
      </c>
      <c r="AX21" s="70">
        <v>1489.372765959999</v>
      </c>
      <c r="AY21" s="70">
        <v>3048.9888173800027</v>
      </c>
      <c r="AZ21" s="72">
        <v>1539.98748125</v>
      </c>
      <c r="BA21" s="70">
        <v>4089.3235788100001</v>
      </c>
      <c r="BB21" s="70">
        <v>5427.3458608399987</v>
      </c>
      <c r="BC21" s="84">
        <v>10402.168473710002</v>
      </c>
      <c r="BD21" s="72">
        <v>3176.62145723</v>
      </c>
      <c r="BE21" s="70">
        <v>5255.5793026600004</v>
      </c>
      <c r="BF21" s="70">
        <v>14827.538686860002</v>
      </c>
      <c r="BG21" s="84">
        <v>5994.7514944899995</v>
      </c>
    </row>
    <row r="22" spans="1:59" s="52" customFormat="1" ht="30" customHeight="1" x14ac:dyDescent="0.25">
      <c r="A22" s="104"/>
      <c r="B22" s="49" t="str">
        <f>IF('0'!$A$1=1,"Капітальні видатки","Capital expenditure")</f>
        <v>Капітальні видатки</v>
      </c>
      <c r="C22" s="46">
        <v>3000</v>
      </c>
      <c r="D22" s="70">
        <v>3235.0351150799997</v>
      </c>
      <c r="E22" s="70">
        <v>7400.4910084399999</v>
      </c>
      <c r="F22" s="70">
        <v>10991.376932480003</v>
      </c>
      <c r="G22" s="71">
        <v>20319.961938200002</v>
      </c>
      <c r="H22" s="70">
        <v>5666.9981214700001</v>
      </c>
      <c r="I22" s="70">
        <v>8481.7927390399982</v>
      </c>
      <c r="J22" s="70">
        <v>11373.879777069997</v>
      </c>
      <c r="K22" s="71">
        <v>15222.576556029995</v>
      </c>
      <c r="L22" s="70">
        <v>3958.2293597100006</v>
      </c>
      <c r="M22" s="70">
        <v>6632.1655500499992</v>
      </c>
      <c r="N22" s="70">
        <v>7481.5109208400008</v>
      </c>
      <c r="O22" s="71">
        <v>11308.29655436</v>
      </c>
      <c r="P22" s="70">
        <v>1523.3798698200003</v>
      </c>
      <c r="Q22" s="70">
        <v>3657.4725082200007</v>
      </c>
      <c r="R22" s="70">
        <v>6333.8779105600006</v>
      </c>
      <c r="S22" s="71">
        <v>8684.9321165300007</v>
      </c>
      <c r="T22" s="70">
        <v>6555.4341618100007</v>
      </c>
      <c r="U22" s="70">
        <v>5770.1237197600003</v>
      </c>
      <c r="V22" s="70">
        <v>11664.811267889998</v>
      </c>
      <c r="W22" s="70">
        <v>22762.201377190009</v>
      </c>
      <c r="X22" s="72">
        <v>4017.0349133600002</v>
      </c>
      <c r="Y22" s="70">
        <v>9008.1579407200006</v>
      </c>
      <c r="Z22" s="70">
        <v>19625.390723520002</v>
      </c>
      <c r="AA22" s="70">
        <v>40479.015720659998</v>
      </c>
      <c r="AB22" s="72">
        <v>5324.4573990599993</v>
      </c>
      <c r="AC22" s="70">
        <v>14428.935979729999</v>
      </c>
      <c r="AD22" s="70">
        <v>23169.487891269997</v>
      </c>
      <c r="AE22" s="70">
        <v>56967.077060910015</v>
      </c>
      <c r="AF22" s="72">
        <v>7248.3945661599992</v>
      </c>
      <c r="AG22" s="70">
        <v>24928.899161360001</v>
      </c>
      <c r="AH22" s="70">
        <v>34758.036551519988</v>
      </c>
      <c r="AI22" s="70">
        <v>77243.90032101002</v>
      </c>
      <c r="AJ22" s="72">
        <v>9976.4810530499999</v>
      </c>
      <c r="AK22" s="70">
        <v>28581.044376760005</v>
      </c>
      <c r="AL22" s="70">
        <v>39049.533752089992</v>
      </c>
      <c r="AM22" s="70">
        <v>78366.209812370013</v>
      </c>
      <c r="AN22" s="72">
        <v>13762.10362098</v>
      </c>
      <c r="AO22" s="70">
        <v>28262.715476189995</v>
      </c>
      <c r="AP22" s="70">
        <v>41855.153352999987</v>
      </c>
      <c r="AQ22" s="70">
        <v>85246.384294770003</v>
      </c>
      <c r="AR22" s="72">
        <v>9860.7856542999998</v>
      </c>
      <c r="AS22" s="70">
        <v>28707.650591110003</v>
      </c>
      <c r="AT22" s="70">
        <v>47939.940671289994</v>
      </c>
      <c r="AU22" s="70">
        <v>120691.07871490998</v>
      </c>
      <c r="AV22" s="72">
        <v>5678.9285538300001</v>
      </c>
      <c r="AW22" s="70">
        <v>14230.376300829997</v>
      </c>
      <c r="AX22" s="70">
        <v>25557.49131822</v>
      </c>
      <c r="AY22" s="70">
        <v>84739.168868530003</v>
      </c>
      <c r="AZ22" s="72">
        <v>22012.209844599998</v>
      </c>
      <c r="BA22" s="70">
        <v>48302.89984256</v>
      </c>
      <c r="BB22" s="70">
        <v>79205.963135199971</v>
      </c>
      <c r="BC22" s="84">
        <v>162762.75602812</v>
      </c>
      <c r="BD22" s="72">
        <v>36142.328357220002</v>
      </c>
      <c r="BE22" s="70">
        <v>69460.753870009998</v>
      </c>
      <c r="BF22" s="70">
        <v>97819.498107379986</v>
      </c>
      <c r="BG22" s="84">
        <v>207417.94168285996</v>
      </c>
    </row>
    <row r="23" spans="1:59" s="52" customFormat="1" ht="30" customHeight="1" x14ac:dyDescent="0.25">
      <c r="A23" s="104"/>
      <c r="B23" s="50" t="str">
        <f>IF('0'!$A$1=1,"Придбання основного капіталу","Acquisition of fixed capital")</f>
        <v>Придбання основного капіталу</v>
      </c>
      <c r="C23" s="46">
        <v>3100</v>
      </c>
      <c r="D23" s="70">
        <v>1440.2889718700001</v>
      </c>
      <c r="E23" s="70">
        <v>2927.5885785800001</v>
      </c>
      <c r="F23" s="70">
        <v>5348.1091696699996</v>
      </c>
      <c r="G23" s="71">
        <v>11175.910501729999</v>
      </c>
      <c r="H23" s="70">
        <v>2518.9055148900002</v>
      </c>
      <c r="I23" s="70">
        <v>3669.0625184899995</v>
      </c>
      <c r="J23" s="70">
        <v>6849.3911912699996</v>
      </c>
      <c r="K23" s="71">
        <v>8733.1433912900011</v>
      </c>
      <c r="L23" s="70">
        <v>2626.2226200100004</v>
      </c>
      <c r="M23" s="70">
        <v>3447.4984048200004</v>
      </c>
      <c r="N23" s="70">
        <v>4207.4000876699984</v>
      </c>
      <c r="O23" s="71">
        <v>6780.6755004000024</v>
      </c>
      <c r="P23" s="70">
        <v>731.66713082000001</v>
      </c>
      <c r="Q23" s="70">
        <v>2721.5316075000001</v>
      </c>
      <c r="R23" s="70">
        <v>4567.1814550000008</v>
      </c>
      <c r="S23" s="71">
        <v>6605.6600295200005</v>
      </c>
      <c r="T23" s="70">
        <v>5540.7759287100007</v>
      </c>
      <c r="U23" s="70">
        <v>4102.3752543100009</v>
      </c>
      <c r="V23" s="70">
        <v>9046.8231995899969</v>
      </c>
      <c r="W23" s="70">
        <v>17068.18491249</v>
      </c>
      <c r="X23" s="72">
        <v>3038.2686719700005</v>
      </c>
      <c r="Y23" s="70">
        <v>6871.7594121699995</v>
      </c>
      <c r="Z23" s="70">
        <v>13556.91208412</v>
      </c>
      <c r="AA23" s="70">
        <v>28491.201923579996</v>
      </c>
      <c r="AB23" s="72">
        <v>3459.6170092299994</v>
      </c>
      <c r="AC23" s="70">
        <v>8393.9971466299976</v>
      </c>
      <c r="AD23" s="70">
        <v>15117.00722175</v>
      </c>
      <c r="AE23" s="70">
        <v>33334.701938189995</v>
      </c>
      <c r="AF23" s="72">
        <v>4751.6532303699996</v>
      </c>
      <c r="AG23" s="70">
        <v>15559.193654930001</v>
      </c>
      <c r="AH23" s="70">
        <v>22090.497549719992</v>
      </c>
      <c r="AI23" s="70">
        <v>43481.821324099998</v>
      </c>
      <c r="AJ23" s="72">
        <v>6550.3116548899998</v>
      </c>
      <c r="AK23" s="70">
        <v>17230.10723134</v>
      </c>
      <c r="AL23" s="70">
        <v>23342.713086479991</v>
      </c>
      <c r="AM23" s="70">
        <v>43063.07614243</v>
      </c>
      <c r="AN23" s="72">
        <v>6650.5127983099992</v>
      </c>
      <c r="AO23" s="70">
        <v>14819.27780874</v>
      </c>
      <c r="AP23" s="70">
        <v>22616.414904069996</v>
      </c>
      <c r="AQ23" s="70">
        <v>40847.04084318001</v>
      </c>
      <c r="AR23" s="72">
        <v>5985.3880178299996</v>
      </c>
      <c r="AS23" s="70">
        <v>14051.859838280001</v>
      </c>
      <c r="AT23" s="70">
        <v>23573.905935949995</v>
      </c>
      <c r="AU23" s="70">
        <v>54209.403033840004</v>
      </c>
      <c r="AV23" s="72">
        <v>3774.52653319</v>
      </c>
      <c r="AW23" s="70">
        <v>10473.89694938</v>
      </c>
      <c r="AX23" s="70">
        <v>18245.793810859999</v>
      </c>
      <c r="AY23" s="70">
        <v>46089.717992159989</v>
      </c>
      <c r="AZ23" s="72">
        <v>17513.93969178</v>
      </c>
      <c r="BA23" s="70">
        <v>33750.86314572001</v>
      </c>
      <c r="BB23" s="70">
        <v>42926.720005079987</v>
      </c>
      <c r="BC23" s="84">
        <v>81066.565022150011</v>
      </c>
      <c r="BD23" s="72">
        <v>32728.287941549999</v>
      </c>
      <c r="BE23" s="70">
        <v>50275.842049610008</v>
      </c>
      <c r="BF23" s="70">
        <v>52228.365544839988</v>
      </c>
      <c r="BG23" s="84">
        <v>113575.83248569001</v>
      </c>
    </row>
    <row r="24" spans="1:59" s="52" customFormat="1" ht="30" customHeight="1" x14ac:dyDescent="0.25">
      <c r="A24" s="104"/>
      <c r="B24" s="50" t="str">
        <f>IF('0'!$A$1=1,"Капітальні трансферти","Capital transfers")</f>
        <v>Капітальні трансферти</v>
      </c>
      <c r="C24" s="46">
        <v>3200</v>
      </c>
      <c r="D24" s="70">
        <v>1794.7461432099999</v>
      </c>
      <c r="E24" s="70">
        <v>4472.9024298599998</v>
      </c>
      <c r="F24" s="70">
        <v>5643.26776281</v>
      </c>
      <c r="G24" s="71">
        <v>9144.0514364699993</v>
      </c>
      <c r="H24" s="70">
        <v>3148.0926065800004</v>
      </c>
      <c r="I24" s="70">
        <v>4812.73022055</v>
      </c>
      <c r="J24" s="70">
        <v>4524.4885857999989</v>
      </c>
      <c r="K24" s="71">
        <v>6489.4331647400013</v>
      </c>
      <c r="L24" s="70">
        <v>1332.0067397000003</v>
      </c>
      <c r="M24" s="70">
        <v>3184.6671452300006</v>
      </c>
      <c r="N24" s="70">
        <v>3274.1108331699988</v>
      </c>
      <c r="O24" s="71">
        <v>4527.6210539599997</v>
      </c>
      <c r="P24" s="70">
        <v>791.71273900000006</v>
      </c>
      <c r="Q24" s="70">
        <v>935.94090072000017</v>
      </c>
      <c r="R24" s="70">
        <v>1766.6964555600002</v>
      </c>
      <c r="S24" s="71">
        <v>2079.2720870100011</v>
      </c>
      <c r="T24" s="70">
        <v>1014.6582331000002</v>
      </c>
      <c r="U24" s="70">
        <v>1667.7484654500001</v>
      </c>
      <c r="V24" s="70">
        <v>2617.9880682999983</v>
      </c>
      <c r="W24" s="70">
        <v>5694.0164647000001</v>
      </c>
      <c r="X24" s="72">
        <v>978.76624138999989</v>
      </c>
      <c r="Y24" s="70">
        <v>2136.3985285500003</v>
      </c>
      <c r="Z24" s="70">
        <v>6068.4786393999984</v>
      </c>
      <c r="AA24" s="70">
        <v>11987.813797080005</v>
      </c>
      <c r="AB24" s="72">
        <v>1864.84038983</v>
      </c>
      <c r="AC24" s="70">
        <v>6034.9388330999991</v>
      </c>
      <c r="AD24" s="70">
        <v>8052.4806695200004</v>
      </c>
      <c r="AE24" s="70">
        <v>23632.375122720005</v>
      </c>
      <c r="AF24" s="72">
        <v>2496.7413357899995</v>
      </c>
      <c r="AG24" s="70">
        <v>9369.7055064300002</v>
      </c>
      <c r="AH24" s="70">
        <v>12667.539001799996</v>
      </c>
      <c r="AI24" s="70">
        <v>33762.078996910001</v>
      </c>
      <c r="AJ24" s="72">
        <v>3426.1693981600001</v>
      </c>
      <c r="AK24" s="70">
        <v>11350.937145419997</v>
      </c>
      <c r="AL24" s="70">
        <v>15706.820665610005</v>
      </c>
      <c r="AM24" s="70">
        <v>35303.133669939984</v>
      </c>
      <c r="AN24" s="72">
        <v>7111.5908226699994</v>
      </c>
      <c r="AO24" s="70">
        <v>13443.43766745</v>
      </c>
      <c r="AP24" s="70">
        <v>19238.738448929995</v>
      </c>
      <c r="AQ24" s="70">
        <v>44399.343451590015</v>
      </c>
      <c r="AR24" s="72">
        <v>3875.3976364699997</v>
      </c>
      <c r="AS24" s="70">
        <v>14655.790752829998</v>
      </c>
      <c r="AT24" s="70">
        <v>24366.034735339999</v>
      </c>
      <c r="AU24" s="70">
        <v>66481.675681070017</v>
      </c>
      <c r="AV24" s="72">
        <v>1904.40202064</v>
      </c>
      <c r="AW24" s="70">
        <v>3756.4793514499997</v>
      </c>
      <c r="AX24" s="70">
        <v>7311.6975073600006</v>
      </c>
      <c r="AY24" s="70">
        <v>38649.45087637</v>
      </c>
      <c r="AZ24" s="72">
        <v>4498.2701528199996</v>
      </c>
      <c r="BA24" s="70">
        <v>14552.036696840003</v>
      </c>
      <c r="BB24" s="70">
        <v>36279.243130119998</v>
      </c>
      <c r="BC24" s="84">
        <v>81696.191005969988</v>
      </c>
      <c r="BD24" s="72">
        <v>3414.0404156700001</v>
      </c>
      <c r="BE24" s="70">
        <v>19184.911820400001</v>
      </c>
      <c r="BF24" s="70">
        <v>45591.132562539999</v>
      </c>
      <c r="BG24" s="84">
        <v>93842.109197169993</v>
      </c>
    </row>
    <row r="25" spans="1:59" s="52" customFormat="1" ht="35.1" customHeight="1" x14ac:dyDescent="0.25">
      <c r="A25" s="104"/>
      <c r="B25" s="47" t="str">
        <f>IF('0'!$A$1=1,"Усього видатків","Total expenditure")</f>
        <v>Усього видатків</v>
      </c>
      <c r="C25" s="48"/>
      <c r="D25" s="64">
        <v>84504.938862629991</v>
      </c>
      <c r="E25" s="64">
        <v>103089.71700792</v>
      </c>
      <c r="F25" s="64">
        <v>99449.169133079966</v>
      </c>
      <c r="G25" s="65">
        <v>129809.75744613999</v>
      </c>
      <c r="H25" s="64">
        <v>98999.658737549966</v>
      </c>
      <c r="I25" s="64">
        <v>117924.07232347</v>
      </c>
      <c r="J25" s="64">
        <v>118835.61161847998</v>
      </c>
      <c r="K25" s="65">
        <v>156695.31884205999</v>
      </c>
      <c r="L25" s="64">
        <v>112102.81822512997</v>
      </c>
      <c r="M25" s="64">
        <v>127032.99117853996</v>
      </c>
      <c r="N25" s="64">
        <v>119911.23620154997</v>
      </c>
      <c r="O25" s="65">
        <v>146796.76401618001</v>
      </c>
      <c r="P25" s="64">
        <v>111642.32546659</v>
      </c>
      <c r="Q25" s="64">
        <v>132599.16323110001</v>
      </c>
      <c r="R25" s="64">
        <v>119827.13255680003</v>
      </c>
      <c r="S25" s="65">
        <v>159057.07658277004</v>
      </c>
      <c r="T25" s="64">
        <v>126028.31203183001</v>
      </c>
      <c r="U25" s="64">
        <v>159206.27432673</v>
      </c>
      <c r="V25" s="64">
        <v>147955.40490940999</v>
      </c>
      <c r="W25" s="64">
        <v>246681.40916759014</v>
      </c>
      <c r="X25" s="66">
        <v>159996.55330720003</v>
      </c>
      <c r="Y25" s="64">
        <v>190430.22041186999</v>
      </c>
      <c r="Z25" s="64">
        <v>206256.43129693996</v>
      </c>
      <c r="AA25" s="64">
        <v>279148.84513216</v>
      </c>
      <c r="AB25" s="66">
        <v>216533.06424203998</v>
      </c>
      <c r="AC25" s="64">
        <v>227319.20963252999</v>
      </c>
      <c r="AD25" s="64">
        <v>255805.95056235994</v>
      </c>
      <c r="AE25" s="64">
        <v>357314.86071946006</v>
      </c>
      <c r="AF25" s="66">
        <v>251947.22951480001</v>
      </c>
      <c r="AG25" s="64">
        <v>305006.76992345008</v>
      </c>
      <c r="AH25" s="64">
        <v>284640.27911819995</v>
      </c>
      <c r="AI25" s="64">
        <v>408595.24412494991</v>
      </c>
      <c r="AJ25" s="66">
        <v>284311.13032857998</v>
      </c>
      <c r="AK25" s="64">
        <v>337998.59082236007</v>
      </c>
      <c r="AL25" s="64">
        <v>317168.73123147013</v>
      </c>
      <c r="AM25" s="64">
        <v>432872.18531176983</v>
      </c>
      <c r="AN25" s="66">
        <v>298688.05783518002</v>
      </c>
      <c r="AO25" s="64">
        <v>357147.45797467994</v>
      </c>
      <c r="AP25" s="64">
        <v>376368.46340571996</v>
      </c>
      <c r="AQ25" s="64">
        <v>563191.87424983003</v>
      </c>
      <c r="AR25" s="66">
        <v>336286.46392269997</v>
      </c>
      <c r="AS25" s="64">
        <v>433534.08240951994</v>
      </c>
      <c r="AT25" s="64">
        <v>404231.48607880005</v>
      </c>
      <c r="AU25" s="64">
        <v>671315.34635335999</v>
      </c>
      <c r="AV25" s="66">
        <v>447336.87605140003</v>
      </c>
      <c r="AW25" s="64">
        <v>710375.10755091021</v>
      </c>
      <c r="AX25" s="64">
        <v>786724.72643352998</v>
      </c>
      <c r="AY25" s="64">
        <v>1099434.6787908801</v>
      </c>
      <c r="AZ25" s="66">
        <v>809503.41562426998</v>
      </c>
      <c r="BA25" s="64">
        <v>1128071.4211616297</v>
      </c>
      <c r="BB25" s="64">
        <v>1125661.5505361496</v>
      </c>
      <c r="BC25" s="85">
        <v>1378128.2273412005</v>
      </c>
      <c r="BD25" s="66">
        <v>916392.84502630006</v>
      </c>
      <c r="BE25" s="64">
        <v>1179690.5312352499</v>
      </c>
      <c r="BF25" s="64">
        <v>1140380.0429092199</v>
      </c>
      <c r="BG25" s="85">
        <v>1709217.3128708408</v>
      </c>
    </row>
    <row r="26" spans="1:59" x14ac:dyDescent="0.25">
      <c r="A26" s="21"/>
      <c r="B26" s="22"/>
      <c r="C26" s="22"/>
      <c r="D26" s="22"/>
      <c r="E26" s="22"/>
      <c r="F26" s="22"/>
      <c r="G26" s="22"/>
      <c r="H26" s="22"/>
      <c r="I26" s="22"/>
      <c r="J26" s="22"/>
      <c r="K26" s="22"/>
      <c r="L26" s="22"/>
      <c r="M26" s="22"/>
      <c r="N26" s="22"/>
      <c r="O26" s="22"/>
      <c r="P26" s="20"/>
      <c r="Q26" s="20"/>
      <c r="R26" s="20"/>
      <c r="S26" s="20"/>
      <c r="T26" s="20"/>
      <c r="U26" s="20"/>
      <c r="V26" s="20"/>
      <c r="W26" s="20"/>
      <c r="X26" s="19"/>
      <c r="Y26" s="19"/>
      <c r="Z26" s="19"/>
      <c r="AA26" s="19"/>
    </row>
    <row r="27" spans="1:59" x14ac:dyDescent="0.25">
      <c r="A27" s="106" t="str">
        <f>'2'!A35</f>
        <v>* Дані розраховано згідно із квартальними та річними звітами Казначейства про виконання бюджету</v>
      </c>
      <c r="B27" s="106"/>
      <c r="C27" s="106"/>
      <c r="D27" s="22"/>
      <c r="E27" s="22"/>
      <c r="F27" s="22"/>
      <c r="G27" s="22"/>
      <c r="H27" s="22"/>
      <c r="I27" s="22"/>
      <c r="J27" s="22"/>
      <c r="K27" s="22"/>
      <c r="L27" s="22"/>
      <c r="M27" s="22"/>
      <c r="N27" s="22"/>
      <c r="O27" s="22"/>
      <c r="P27" s="20"/>
      <c r="Q27" s="20"/>
      <c r="R27" s="20"/>
      <c r="S27" s="20"/>
      <c r="T27" s="20"/>
      <c r="U27" s="20"/>
      <c r="V27" s="20"/>
      <c r="W27" s="20"/>
      <c r="X27" s="19"/>
      <c r="Y27" s="19"/>
      <c r="Z27" s="19"/>
      <c r="AA27" s="19"/>
    </row>
    <row r="28" spans="1:59" x14ac:dyDescent="0.25">
      <c r="A28" s="106"/>
      <c r="B28" s="106"/>
      <c r="C28" s="106"/>
      <c r="D28" s="22"/>
      <c r="E28" s="22"/>
      <c r="F28" s="22"/>
      <c r="G28" s="22"/>
      <c r="H28" s="22"/>
      <c r="I28" s="22"/>
      <c r="J28" s="22"/>
      <c r="K28" s="22"/>
      <c r="L28" s="22"/>
      <c r="M28" s="22"/>
      <c r="N28" s="22"/>
      <c r="O28" s="22"/>
      <c r="P28" s="20"/>
      <c r="Q28" s="20"/>
      <c r="R28" s="20"/>
      <c r="S28" s="20"/>
      <c r="T28" s="20"/>
      <c r="U28" s="20"/>
      <c r="V28" s="20"/>
      <c r="W28" s="20"/>
      <c r="X28" s="19"/>
      <c r="Y28" s="19"/>
      <c r="Z28" s="19"/>
      <c r="AA28" s="19"/>
    </row>
    <row r="29" spans="1:59" x14ac:dyDescent="0.25">
      <c r="A29" s="106"/>
      <c r="B29" s="106"/>
      <c r="C29" s="106"/>
      <c r="D29" s="22"/>
      <c r="E29" s="22"/>
      <c r="F29" s="22"/>
      <c r="G29" s="22"/>
      <c r="H29" s="22"/>
      <c r="I29" s="22"/>
      <c r="J29" s="22"/>
      <c r="K29" s="22"/>
      <c r="L29" s="22"/>
      <c r="M29" s="22"/>
      <c r="N29" s="22"/>
      <c r="O29" s="22"/>
      <c r="P29" s="20"/>
      <c r="Q29" s="20"/>
      <c r="R29" s="20"/>
      <c r="S29" s="20"/>
      <c r="T29" s="20"/>
      <c r="U29" s="20"/>
      <c r="V29" s="20"/>
      <c r="W29" s="20"/>
      <c r="X29" s="19"/>
      <c r="Y29" s="19"/>
      <c r="Z29" s="19"/>
      <c r="AA29" s="19"/>
    </row>
    <row r="30" spans="1:59" ht="14.1" customHeight="1" x14ac:dyDescent="0.25">
      <c r="A30" s="102"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0" s="102"/>
      <c r="C30" s="102"/>
      <c r="D30" s="23"/>
      <c r="E30" s="23"/>
      <c r="F30" s="23"/>
      <c r="G30" s="23"/>
      <c r="H30" s="23"/>
      <c r="I30" s="23"/>
      <c r="J30" s="23"/>
      <c r="K30" s="23"/>
      <c r="L30" s="24"/>
      <c r="M30" s="19"/>
      <c r="N30" s="19"/>
      <c r="O30" s="19"/>
      <c r="P30" s="19"/>
      <c r="Q30" s="19"/>
      <c r="R30" s="19"/>
      <c r="S30" s="19"/>
      <c r="T30" s="19"/>
      <c r="U30" s="19"/>
      <c r="V30" s="19"/>
      <c r="W30" s="19"/>
      <c r="X30" s="19"/>
      <c r="Y30" s="19"/>
      <c r="Z30" s="19"/>
      <c r="AA30" s="19"/>
    </row>
    <row r="31" spans="1:59" ht="13.95" customHeight="1" x14ac:dyDescent="0.25">
      <c r="A31" s="102"/>
      <c r="B31" s="102"/>
      <c r="C31" s="102"/>
      <c r="D31" s="23"/>
      <c r="E31" s="23"/>
      <c r="F31" s="23"/>
      <c r="G31" s="23"/>
      <c r="H31" s="23"/>
      <c r="I31" s="23"/>
      <c r="J31" s="23"/>
      <c r="K31" s="23"/>
      <c r="L31" s="24"/>
      <c r="M31" s="19"/>
      <c r="N31" s="19"/>
      <c r="O31" s="19"/>
      <c r="P31" s="19"/>
      <c r="Q31" s="19"/>
      <c r="R31" s="19"/>
      <c r="S31" s="19"/>
      <c r="T31" s="19"/>
      <c r="U31" s="19"/>
      <c r="V31" s="19"/>
      <c r="W31" s="19"/>
      <c r="X31" s="19"/>
      <c r="Y31" s="19"/>
      <c r="Z31" s="19"/>
      <c r="AA31" s="19"/>
    </row>
    <row r="32" spans="1:59" ht="13.95" customHeight="1" x14ac:dyDescent="0.25"/>
  </sheetData>
  <sheetProtection password="CF7A" sheet="1" formatCells="0"/>
  <mergeCells count="5">
    <mergeCell ref="A3:A14"/>
    <mergeCell ref="A15:A25"/>
    <mergeCell ref="A2:B2"/>
    <mergeCell ref="A30:C31"/>
    <mergeCell ref="A27:C29"/>
  </mergeCells>
  <phoneticPr fontId="20" type="noConversion"/>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68" orientation="landscape" r:id="rId1"/>
  <colBreaks count="3" manualBreakCount="3">
    <brk id="11" max="1048575" man="1"/>
    <brk id="19" max="1048575" man="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E4BC"/>
  </sheetPr>
  <dimension ref="A1:BI38"/>
  <sheetViews>
    <sheetView showGridLines="0" zoomScale="70" zoomScaleNormal="70" zoomScaleSheetLayoutView="40" workbookViewId="0">
      <pane xSplit="3" ySplit="2" topLeftCell="AV3" activePane="bottomRight" state="frozen"/>
      <selection activeCell="B12" sqref="B12"/>
      <selection pane="topRight" activeCell="B12" sqref="B12"/>
      <selection pane="bottomLeft" activeCell="B12" sqref="B12"/>
      <selection pane="bottomRight" activeCell="BD31" sqref="BD31:BG31"/>
    </sheetView>
  </sheetViews>
  <sheetFormatPr defaultColWidth="8.77734375" defaultRowHeight="13.8" x14ac:dyDescent="0.25"/>
  <cols>
    <col min="1" max="1" width="20.5546875" style="52" customWidth="1"/>
    <col min="2" max="2" width="70.5546875" style="56" customWidth="1"/>
    <col min="3" max="3" width="16.5546875" style="56" customWidth="1"/>
    <col min="4" max="23" width="11.77734375" style="56" customWidth="1"/>
    <col min="24" max="31" width="11.77734375" style="52" customWidth="1"/>
    <col min="32" max="51" width="12.77734375" style="52" customWidth="1"/>
    <col min="52" max="55" width="12.21875" style="52" customWidth="1"/>
    <col min="56" max="56" width="11.44140625" style="52" customWidth="1"/>
    <col min="57" max="57" width="10.21875" style="52" customWidth="1"/>
    <col min="58" max="58" width="10.77734375" style="52" customWidth="1"/>
    <col min="59" max="59" width="9.77734375" style="52" bestFit="1" customWidth="1"/>
    <col min="60" max="60" width="17.109375" style="52" customWidth="1"/>
    <col min="61" max="61" width="12.5546875" style="52" customWidth="1"/>
    <col min="62" max="16384" width="8.77734375" style="52"/>
  </cols>
  <sheetData>
    <row r="1" spans="1:59" s="55" customFormat="1" ht="20.100000000000001" customHeight="1" x14ac:dyDescent="0.3">
      <c r="A1" s="90" t="str">
        <f>IF('0'!$A$1=1,"до змісту","to title")</f>
        <v>до змісту</v>
      </c>
      <c r="B1" s="25"/>
      <c r="C1" s="25"/>
      <c r="D1" s="25"/>
      <c r="E1" s="25"/>
      <c r="F1" s="25"/>
      <c r="G1" s="25"/>
      <c r="H1" s="25"/>
      <c r="I1" s="25"/>
      <c r="J1" s="25"/>
      <c r="K1" s="25"/>
      <c r="L1" s="25"/>
      <c r="M1" s="25"/>
      <c r="N1" s="25"/>
      <c r="O1" s="25"/>
      <c r="P1" s="25"/>
      <c r="Q1" s="25"/>
      <c r="R1" s="25"/>
      <c r="S1" s="25"/>
      <c r="T1" s="25"/>
      <c r="U1" s="25"/>
      <c r="V1" s="25"/>
      <c r="W1" s="25"/>
      <c r="X1" s="2"/>
      <c r="Y1" s="2"/>
      <c r="Z1" s="2"/>
      <c r="AA1" s="2"/>
      <c r="AB1" s="2"/>
      <c r="AC1" s="2"/>
      <c r="AD1" s="2"/>
      <c r="AE1" s="2"/>
      <c r="AF1" s="2"/>
      <c r="AG1" s="2"/>
      <c r="AH1" s="2"/>
      <c r="AI1" s="2"/>
    </row>
    <row r="2" spans="1:59" ht="45" customHeight="1" x14ac:dyDescent="0.25">
      <c r="A2" s="105" t="str">
        <f>IF('0'!$A$1=1,"Фінансування Зведеного бюджету * (млн. гривень)","Consolidated budget financing * (UAH million)")</f>
        <v>Фінансування Зведеного бюджету * (млн. гривень)</v>
      </c>
      <c r="B2" s="100"/>
      <c r="C2" s="3" t="str">
        <f>IF('0'!$A$1=1,"код бюджетної класифікації","budget classificationcode")</f>
        <v>код бюджетної класифікації</v>
      </c>
      <c r="D2" s="4" t="s">
        <v>0</v>
      </c>
      <c r="E2" s="4" t="s">
        <v>1</v>
      </c>
      <c r="F2" s="4" t="s">
        <v>2</v>
      </c>
      <c r="G2" s="5" t="s">
        <v>3</v>
      </c>
      <c r="H2" s="4" t="s">
        <v>4</v>
      </c>
      <c r="I2" s="4" t="s">
        <v>5</v>
      </c>
      <c r="J2" s="4" t="s">
        <v>6</v>
      </c>
      <c r="K2" s="5" t="s">
        <v>7</v>
      </c>
      <c r="L2" s="4" t="s">
        <v>8</v>
      </c>
      <c r="M2" s="4" t="s">
        <v>9</v>
      </c>
      <c r="N2" s="4" t="s">
        <v>10</v>
      </c>
      <c r="O2" s="5" t="s">
        <v>11</v>
      </c>
      <c r="P2" s="4" t="s">
        <v>12</v>
      </c>
      <c r="Q2" s="4" t="s">
        <v>13</v>
      </c>
      <c r="R2" s="4" t="s">
        <v>14</v>
      </c>
      <c r="S2" s="5" t="s">
        <v>15</v>
      </c>
      <c r="T2" s="4" t="s">
        <v>16</v>
      </c>
      <c r="U2" s="4" t="s">
        <v>17</v>
      </c>
      <c r="V2" s="4" t="s">
        <v>18</v>
      </c>
      <c r="W2" s="4" t="s">
        <v>19</v>
      </c>
      <c r="X2" s="59" t="s">
        <v>22</v>
      </c>
      <c r="Y2" s="4" t="s">
        <v>23</v>
      </c>
      <c r="Z2" s="4" t="s">
        <v>24</v>
      </c>
      <c r="AA2" s="4" t="s">
        <v>25</v>
      </c>
      <c r="AB2" s="59" t="s">
        <v>26</v>
      </c>
      <c r="AC2" s="4" t="s">
        <v>27</v>
      </c>
      <c r="AD2" s="4" t="s">
        <v>28</v>
      </c>
      <c r="AE2" s="4" t="s">
        <v>29</v>
      </c>
      <c r="AF2" s="59" t="s">
        <v>30</v>
      </c>
      <c r="AG2" s="4" t="s">
        <v>31</v>
      </c>
      <c r="AH2" s="4" t="s">
        <v>32</v>
      </c>
      <c r="AI2" s="4" t="s">
        <v>33</v>
      </c>
      <c r="AJ2" s="59" t="s">
        <v>34</v>
      </c>
      <c r="AK2" s="4" t="s">
        <v>35</v>
      </c>
      <c r="AL2" s="4" t="s">
        <v>36</v>
      </c>
      <c r="AM2" s="4" t="s">
        <v>37</v>
      </c>
      <c r="AN2" s="59" t="s">
        <v>38</v>
      </c>
      <c r="AO2" s="4" t="s">
        <v>39</v>
      </c>
      <c r="AP2" s="4" t="s">
        <v>40</v>
      </c>
      <c r="AQ2" s="4" t="s">
        <v>41</v>
      </c>
      <c r="AR2" s="59" t="s">
        <v>42</v>
      </c>
      <c r="AS2" s="4" t="s">
        <v>43</v>
      </c>
      <c r="AT2" s="4" t="s">
        <v>44</v>
      </c>
      <c r="AU2" s="4" t="s">
        <v>45</v>
      </c>
      <c r="AV2" s="59" t="s">
        <v>46</v>
      </c>
      <c r="AW2" s="4" t="s">
        <v>47</v>
      </c>
      <c r="AX2" s="4" t="s">
        <v>48</v>
      </c>
      <c r="AY2" s="4" t="s">
        <v>49</v>
      </c>
      <c r="AZ2" s="59" t="s">
        <v>50</v>
      </c>
      <c r="BA2" s="4" t="s">
        <v>51</v>
      </c>
      <c r="BB2" s="4" t="s">
        <v>52</v>
      </c>
      <c r="BC2" s="4" t="s">
        <v>53</v>
      </c>
      <c r="BD2" s="59" t="s">
        <v>55</v>
      </c>
      <c r="BE2" s="4" t="s">
        <v>56</v>
      </c>
      <c r="BF2" s="4" t="s">
        <v>57</v>
      </c>
      <c r="BG2" s="4" t="s">
        <v>58</v>
      </c>
    </row>
    <row r="3" spans="1:59" ht="35.1" customHeight="1" x14ac:dyDescent="0.25">
      <c r="A3" s="97" t="str">
        <f>IF('0'!$A$1=1,"ЗА КЛАСИФІКАЦІЄЮ ФІНАНСУВАННЯ БЮДЖЕТУ ЗА ТИПОМ КРЕДИТОРА","CLASSIFICATION OF BUDGET FINANCING BY TYPE OF CREDITOR")</f>
        <v>ЗА КЛАСИФІКАЦІЄЮ ФІНАНСУВАННЯ БЮДЖЕТУ ЗА ТИПОМ КРЕДИТОРА</v>
      </c>
      <c r="B3" s="26" t="str">
        <f>IF('0'!$A$1=1,"Фінансування (дефіцит «+» / профіцит «-») **","Total financing (deficit «+» / surplus «-») **")</f>
        <v>Фінансування (дефіцит «+» / профіцит «-») **</v>
      </c>
      <c r="C3" s="27"/>
      <c r="D3" s="76">
        <v>712.34789035999484</v>
      </c>
      <c r="E3" s="76">
        <v>10999.135534439998</v>
      </c>
      <c r="F3" s="76">
        <v>-8614.1520666099987</v>
      </c>
      <c r="G3" s="77">
        <v>19960.557339550011</v>
      </c>
      <c r="H3" s="76">
        <v>711.83723185000053</v>
      </c>
      <c r="I3" s="76">
        <v>9030.8287512699881</v>
      </c>
      <c r="J3" s="76">
        <v>11519.734428620008</v>
      </c>
      <c r="K3" s="77">
        <v>29523.290316990009</v>
      </c>
      <c r="L3" s="76">
        <v>5682.7774131600072</v>
      </c>
      <c r="M3" s="76">
        <v>22356.257251160001</v>
      </c>
      <c r="N3" s="76">
        <v>5787.3321984799913</v>
      </c>
      <c r="O3" s="77">
        <v>29763.931404909999</v>
      </c>
      <c r="P3" s="76">
        <v>-496.94577882999323</v>
      </c>
      <c r="Q3" s="76">
        <v>21273.462073390001</v>
      </c>
      <c r="R3" s="76">
        <v>12117.648417759992</v>
      </c>
      <c r="S3" s="77">
        <v>39136.294300879999</v>
      </c>
      <c r="T3" s="76">
        <v>-13969.68164323999</v>
      </c>
      <c r="U3" s="76">
        <v>1699.1115938899839</v>
      </c>
      <c r="V3" s="76">
        <v>-20238.31022219998</v>
      </c>
      <c r="W3" s="76">
        <v>63407.12653362994</v>
      </c>
      <c r="X3" s="78">
        <v>-3869.1632540900032</v>
      </c>
      <c r="Y3" s="76">
        <v>15148.631463560014</v>
      </c>
      <c r="Z3" s="76">
        <v>20413.312866119984</v>
      </c>
      <c r="AA3" s="76">
        <v>23121.124795050007</v>
      </c>
      <c r="AB3" s="78">
        <v>-4005.3196937099988</v>
      </c>
      <c r="AC3" s="76">
        <v>-48136.413494510001</v>
      </c>
      <c r="AD3" s="76">
        <v>10509.247769370013</v>
      </c>
      <c r="AE3" s="76">
        <v>83758.211725490037</v>
      </c>
      <c r="AF3" s="78">
        <v>2989.9365640200062</v>
      </c>
      <c r="AG3" s="76">
        <v>-13455.898503460303</v>
      </c>
      <c r="AH3" s="76">
        <v>-4073.3500477897014</v>
      </c>
      <c r="AI3" s="76">
        <v>82331.105041220027</v>
      </c>
      <c r="AJ3" s="78">
        <v>8959.5772240499864</v>
      </c>
      <c r="AK3" s="76">
        <v>-30019.517003599984</v>
      </c>
      <c r="AL3" s="76">
        <v>12301.863986559994</v>
      </c>
      <c r="AM3" s="76">
        <v>96022.267094589974</v>
      </c>
      <c r="AN3" s="78">
        <v>17370.93383717</v>
      </c>
      <c r="AO3" s="76">
        <v>-13971.972831220002</v>
      </c>
      <c r="AP3" s="76">
        <v>55620.723392770007</v>
      </c>
      <c r="AQ3" s="76">
        <v>165439.16220404996</v>
      </c>
      <c r="AR3" s="78">
        <v>6314.8029588500003</v>
      </c>
      <c r="AS3" s="76">
        <v>8224.3614279799986</v>
      </c>
      <c r="AT3" s="76">
        <v>-17059.31747649</v>
      </c>
      <c r="AU3" s="76">
        <v>190329.61034219002</v>
      </c>
      <c r="AV3" s="78">
        <v>31311.48532756</v>
      </c>
      <c r="AW3" s="76">
        <v>317719.93669553997</v>
      </c>
      <c r="AX3" s="76">
        <v>58388.995963770023</v>
      </c>
      <c r="AY3" s="76">
        <v>437573.85825587</v>
      </c>
      <c r="AZ3" s="78">
        <v>180515.49961120999</v>
      </c>
      <c r="BA3" s="76">
        <v>233114.98103399001</v>
      </c>
      <c r="BB3" s="76">
        <v>293844.99356020999</v>
      </c>
      <c r="BC3" s="76">
        <v>623987.05321721022</v>
      </c>
      <c r="BD3" s="78">
        <v>167991.72327595</v>
      </c>
      <c r="BE3" s="76">
        <v>393120.35866902996</v>
      </c>
      <c r="BF3" s="76">
        <v>166428.86399135005</v>
      </c>
      <c r="BG3" s="76">
        <v>623927.41998583986</v>
      </c>
    </row>
    <row r="4" spans="1:59" ht="25.2" customHeight="1" x14ac:dyDescent="0.25">
      <c r="A4" s="98"/>
      <c r="B4" s="28" t="str">
        <f>IF('0'!$A$1=1,"Внутрішнє фінансування","Domestic financing")</f>
        <v>Внутрішнє фінансування</v>
      </c>
      <c r="C4" s="12">
        <v>200000</v>
      </c>
      <c r="D4" s="70">
        <v>-6202.2545454600049</v>
      </c>
      <c r="E4" s="70">
        <v>884.47457700999803</v>
      </c>
      <c r="F4" s="70">
        <v>-9674.2911435599999</v>
      </c>
      <c r="G4" s="71">
        <v>23548.33454714001</v>
      </c>
      <c r="H4" s="70">
        <v>1568.8643851500005</v>
      </c>
      <c r="I4" s="70">
        <v>21026.253727769988</v>
      </c>
      <c r="J4" s="70">
        <v>-8704.8563576299894</v>
      </c>
      <c r="K4" s="71">
        <v>26191.199209279996</v>
      </c>
      <c r="L4" s="70">
        <v>2602.5192398500085</v>
      </c>
      <c r="M4" s="70">
        <v>25433.220335140002</v>
      </c>
      <c r="N4" s="70">
        <v>4515.5816343599872</v>
      </c>
      <c r="O4" s="71">
        <v>17140.439830310002</v>
      </c>
      <c r="P4" s="70">
        <v>838.19551867000678</v>
      </c>
      <c r="Q4" s="70">
        <v>-18174.343222210005</v>
      </c>
      <c r="R4" s="70">
        <v>9.611981719997857</v>
      </c>
      <c r="S4" s="71">
        <v>47182.056298809992</v>
      </c>
      <c r="T4" s="70">
        <v>-66666.071501229992</v>
      </c>
      <c r="U4" s="70">
        <v>-24908.971503230016</v>
      </c>
      <c r="V4" s="70">
        <v>-50336.43687499997</v>
      </c>
      <c r="W4" s="70">
        <v>63158.612466779974</v>
      </c>
      <c r="X4" s="72">
        <v>-11294.903755890004</v>
      </c>
      <c r="Y4" s="70">
        <v>15031.170678120016</v>
      </c>
      <c r="Z4" s="70">
        <v>-4173.0056684000128</v>
      </c>
      <c r="AA4" s="70">
        <v>21988.568460630002</v>
      </c>
      <c r="AB4" s="72">
        <v>-2797.2483526099986</v>
      </c>
      <c r="AC4" s="70">
        <v>-63496.365971560008</v>
      </c>
      <c r="AD4" s="70">
        <v>-19412.985332989978</v>
      </c>
      <c r="AE4" s="70">
        <v>90849.199207230005</v>
      </c>
      <c r="AF4" s="72">
        <v>11362.078731440006</v>
      </c>
      <c r="AG4" s="70">
        <v>-795.62557617030689</v>
      </c>
      <c r="AH4" s="70">
        <v>-14073.384933599697</v>
      </c>
      <c r="AI4" s="70">
        <v>26465.474313020033</v>
      </c>
      <c r="AJ4" s="72">
        <v>-7727.0337950300136</v>
      </c>
      <c r="AK4" s="70">
        <v>-25442.858426999988</v>
      </c>
      <c r="AL4" s="70">
        <v>39353.401536509999</v>
      </c>
      <c r="AM4" s="70">
        <v>84694.617040059995</v>
      </c>
      <c r="AN4" s="72">
        <v>-10466.607723909998</v>
      </c>
      <c r="AO4" s="70">
        <v>-52062.562193199992</v>
      </c>
      <c r="AP4" s="70">
        <v>78975.021340459993</v>
      </c>
      <c r="AQ4" s="70">
        <v>111912.24299179</v>
      </c>
      <c r="AR4" s="72">
        <v>19048.982151919998</v>
      </c>
      <c r="AS4" s="70">
        <v>-30936.954209589996</v>
      </c>
      <c r="AT4" s="70">
        <v>-10043.719977519997</v>
      </c>
      <c r="AU4" s="70">
        <v>95146.020537389995</v>
      </c>
      <c r="AV4" s="72">
        <v>-58929.707449769994</v>
      </c>
      <c r="AW4" s="70">
        <v>213479.41008869</v>
      </c>
      <c r="AX4" s="70">
        <v>-15749.925506540021</v>
      </c>
      <c r="AY4" s="70">
        <v>143135.08126399005</v>
      </c>
      <c r="AZ4" s="72">
        <v>-70098.560306429994</v>
      </c>
      <c r="BA4" s="70">
        <v>-87715.554382470014</v>
      </c>
      <c r="BB4" s="70">
        <v>76354.766869710002</v>
      </c>
      <c r="BC4" s="70">
        <v>146422.49960344</v>
      </c>
      <c r="BD4" s="72">
        <v>-169929.78507483</v>
      </c>
      <c r="BE4" s="70">
        <v>288540.37747060001</v>
      </c>
      <c r="BF4" s="70">
        <v>-18993.330029520032</v>
      </c>
      <c r="BG4" s="70">
        <v>95926.23621985002</v>
      </c>
    </row>
    <row r="5" spans="1:59" ht="20.100000000000001" customHeight="1" x14ac:dyDescent="0.25">
      <c r="A5" s="98"/>
      <c r="B5" s="14" t="str">
        <f>IF('0'!$A$1=1,"Фінансування за рахунок позик банківських установ","Loans from banks")</f>
        <v>Фінансування за рахунок позик банківських установ</v>
      </c>
      <c r="C5" s="12">
        <v>202000</v>
      </c>
      <c r="D5" s="70">
        <v>-28.944705020000001</v>
      </c>
      <c r="E5" s="70">
        <v>3.7872286099999961</v>
      </c>
      <c r="F5" s="70">
        <v>56.170868380000002</v>
      </c>
      <c r="G5" s="71">
        <v>-32.247183020000008</v>
      </c>
      <c r="H5" s="70">
        <v>40.191409539999995</v>
      </c>
      <c r="I5" s="70">
        <v>-38.79409862</v>
      </c>
      <c r="J5" s="70">
        <v>-284.11621802000002</v>
      </c>
      <c r="K5" s="71">
        <v>-38.315851219999956</v>
      </c>
      <c r="L5" s="70">
        <v>-272.42603462</v>
      </c>
      <c r="M5" s="70">
        <v>-71.406034620000014</v>
      </c>
      <c r="N5" s="70">
        <v>-36.216034620000016</v>
      </c>
      <c r="O5" s="71">
        <v>-36.216034620000016</v>
      </c>
      <c r="P5" s="70">
        <v>-224.89603461999999</v>
      </c>
      <c r="Q5" s="70">
        <v>-125.21603461999999</v>
      </c>
      <c r="R5" s="70">
        <v>-43.075469620000035</v>
      </c>
      <c r="S5" s="71">
        <v>-33.063130619999981</v>
      </c>
      <c r="T5" s="70">
        <v>-66.18313062</v>
      </c>
      <c r="U5" s="70">
        <v>-33.06313062000001</v>
      </c>
      <c r="V5" s="70">
        <v>-33.063130619999995</v>
      </c>
      <c r="W5" s="70">
        <v>-33.06313062000001</v>
      </c>
      <c r="X5" s="72">
        <v>-33.063130620000003</v>
      </c>
      <c r="Y5" s="70">
        <v>-33.063130620000003</v>
      </c>
      <c r="Z5" s="70">
        <v>-33.063130619999995</v>
      </c>
      <c r="AA5" s="70">
        <v>-33.06313062000001</v>
      </c>
      <c r="AB5" s="72">
        <v>-33.063130620000003</v>
      </c>
      <c r="AC5" s="70">
        <v>-33.063130620000003</v>
      </c>
      <c r="AD5" s="70">
        <v>-236.459</v>
      </c>
      <c r="AE5" s="70">
        <v>439.88158153999996</v>
      </c>
      <c r="AF5" s="72">
        <v>98.995444700000007</v>
      </c>
      <c r="AG5" s="70">
        <v>-22.758424390000002</v>
      </c>
      <c r="AH5" s="70">
        <v>692.00609005000001</v>
      </c>
      <c r="AI5" s="70">
        <v>547.97923719999983</v>
      </c>
      <c r="AJ5" s="72">
        <v>-88.840219969999993</v>
      </c>
      <c r="AK5" s="70">
        <v>-4.3745029900000105</v>
      </c>
      <c r="AL5" s="70">
        <v>347.73220078999998</v>
      </c>
      <c r="AM5" s="70">
        <v>1538.3722834</v>
      </c>
      <c r="AN5" s="72">
        <v>-369.55505588</v>
      </c>
      <c r="AO5" s="70">
        <v>707.01824633000001</v>
      </c>
      <c r="AP5" s="70">
        <v>1072.0600261699997</v>
      </c>
      <c r="AQ5" s="70">
        <v>1318.3188520100002</v>
      </c>
      <c r="AR5" s="72">
        <v>-461.08020876999996</v>
      </c>
      <c r="AS5" s="70">
        <v>111.08535135999995</v>
      </c>
      <c r="AT5" s="70">
        <v>1384.26186259</v>
      </c>
      <c r="AU5" s="70">
        <v>3646.6699057699993</v>
      </c>
      <c r="AV5" s="72">
        <v>-854.20107052000003</v>
      </c>
      <c r="AW5" s="70">
        <v>-620.83078307999995</v>
      </c>
      <c r="AX5" s="70">
        <v>-1715.1785019999998</v>
      </c>
      <c r="AY5" s="70">
        <v>-1973.9672347400005</v>
      </c>
      <c r="AZ5" s="72">
        <v>-1925.3848665099999</v>
      </c>
      <c r="BA5" s="70">
        <v>-1496.9771889900003</v>
      </c>
      <c r="BB5" s="70">
        <v>-393.40310007000016</v>
      </c>
      <c r="BC5" s="70">
        <v>-253.92026214999942</v>
      </c>
      <c r="BD5" s="72">
        <v>-291.75142929000003</v>
      </c>
      <c r="BE5" s="70">
        <v>-211.04458818000001</v>
      </c>
      <c r="BF5" s="70">
        <v>-147.70560420999993</v>
      </c>
      <c r="BG5" s="70">
        <v>18.698370780000005</v>
      </c>
    </row>
    <row r="6" spans="1:59" ht="20.100000000000001" customHeight="1" x14ac:dyDescent="0.25">
      <c r="A6" s="98"/>
      <c r="B6" s="14" t="str">
        <f>IF('0'!$A$1=1,"Інше внутрішнє фінансування","Other domestic financing")</f>
        <v>Інше внутрішнє фінансування</v>
      </c>
      <c r="C6" s="12">
        <v>203000</v>
      </c>
      <c r="D6" s="70">
        <v>2349.2210091999991</v>
      </c>
      <c r="E6" s="70">
        <v>21562.78291093</v>
      </c>
      <c r="F6" s="70">
        <v>-13289.621098950001</v>
      </c>
      <c r="G6" s="71">
        <v>11773.277852310008</v>
      </c>
      <c r="H6" s="70">
        <v>15743.492525610001</v>
      </c>
      <c r="I6" s="70">
        <v>19763.290802119991</v>
      </c>
      <c r="J6" s="70">
        <v>-2125.0172732099963</v>
      </c>
      <c r="K6" s="71">
        <v>2421.8341462000026</v>
      </c>
      <c r="L6" s="70">
        <v>28597.491030200003</v>
      </c>
      <c r="M6" s="70">
        <v>20659.606913890002</v>
      </c>
      <c r="N6" s="70">
        <v>6694.6213113299964</v>
      </c>
      <c r="O6" s="71">
        <v>15987.820652040013</v>
      </c>
      <c r="P6" s="70">
        <v>12568.665971350003</v>
      </c>
      <c r="Q6" s="70">
        <v>15919.012740820001</v>
      </c>
      <c r="R6" s="70">
        <v>78564.062165289986</v>
      </c>
      <c r="S6" s="71">
        <v>51451.014513130009</v>
      </c>
      <c r="T6" s="70">
        <v>4150.4648560699998</v>
      </c>
      <c r="U6" s="70">
        <v>-1308.1644383499956</v>
      </c>
      <c r="V6" s="70">
        <v>-1177.557153780001</v>
      </c>
      <c r="W6" s="70">
        <v>3652.3889895400007</v>
      </c>
      <c r="X6" s="72">
        <v>15955.156652419999</v>
      </c>
      <c r="Y6" s="70">
        <v>22076.499803849994</v>
      </c>
      <c r="Z6" s="70">
        <v>-3859.8543847199981</v>
      </c>
      <c r="AA6" s="70">
        <v>107073.19425231</v>
      </c>
      <c r="AB6" s="72">
        <v>29657.653395450001</v>
      </c>
      <c r="AC6" s="70">
        <v>-17395.575482620003</v>
      </c>
      <c r="AD6" s="70">
        <v>19063.39636277001</v>
      </c>
      <c r="AE6" s="70">
        <v>47042.241003240022</v>
      </c>
      <c r="AF6" s="72">
        <v>2219.1207799600029</v>
      </c>
      <c r="AG6" s="70">
        <v>1634.1856390199878</v>
      </c>
      <c r="AH6" s="70">
        <v>-3402.6834153399923</v>
      </c>
      <c r="AI6" s="70">
        <v>7766.8128433500342</v>
      </c>
      <c r="AJ6" s="72">
        <v>4473.55530910999</v>
      </c>
      <c r="AK6" s="70">
        <v>19835.762659330008</v>
      </c>
      <c r="AL6" s="70">
        <v>55127.579912150017</v>
      </c>
      <c r="AM6" s="70">
        <v>5984.7246450299717</v>
      </c>
      <c r="AN6" s="72">
        <v>10251.242656880004</v>
      </c>
      <c r="AO6" s="70">
        <v>31928.69694862</v>
      </c>
      <c r="AP6" s="70">
        <v>-9183.3981234100065</v>
      </c>
      <c r="AQ6" s="70">
        <v>119703.15346580002</v>
      </c>
      <c r="AR6" s="72">
        <v>35467.570392460002</v>
      </c>
      <c r="AS6" s="70">
        <v>-17579.898162180005</v>
      </c>
      <c r="AT6" s="70">
        <v>2514.0013001600018</v>
      </c>
      <c r="AU6" s="70">
        <v>58626.757421470007</v>
      </c>
      <c r="AV6" s="72">
        <v>-6831.3010993500002</v>
      </c>
      <c r="AW6" s="70">
        <v>237857.30235957002</v>
      </c>
      <c r="AX6" s="70">
        <v>22404.650350949989</v>
      </c>
      <c r="AY6" s="70">
        <v>161907.14921055999</v>
      </c>
      <c r="AZ6" s="72">
        <v>114265.22136858001</v>
      </c>
      <c r="BA6" s="70">
        <v>-31426.77201464001</v>
      </c>
      <c r="BB6" s="70">
        <v>90598.219000140001</v>
      </c>
      <c r="BC6" s="70">
        <v>-174298.86738027999</v>
      </c>
      <c r="BD6" s="72">
        <v>116204.09285858</v>
      </c>
      <c r="BE6" s="70">
        <v>294772.57141611999</v>
      </c>
      <c r="BF6" s="70">
        <v>-18156.505640169955</v>
      </c>
      <c r="BG6" s="70">
        <v>4145.8362220899435</v>
      </c>
    </row>
    <row r="7" spans="1:59" ht="20.100000000000001" customHeight="1" x14ac:dyDescent="0.25">
      <c r="A7" s="98"/>
      <c r="B7" s="14" t="str">
        <f>IF('0'!$A$1=1,"Надходження від приватизації державного майна","Privatization")</f>
        <v>Надходження від приватизації державного майна</v>
      </c>
      <c r="C7" s="12">
        <v>204000</v>
      </c>
      <c r="D7" s="70">
        <v>1094.40764949</v>
      </c>
      <c r="E7" s="70">
        <v>9865.8675881800009</v>
      </c>
      <c r="F7" s="70">
        <v>33.912986530000126</v>
      </c>
      <c r="G7" s="71">
        <v>486.11736546999964</v>
      </c>
      <c r="H7" s="70">
        <v>4086.3346078499999</v>
      </c>
      <c r="I7" s="70">
        <v>1007.6758051400002</v>
      </c>
      <c r="J7" s="70">
        <v>257.07116832000065</v>
      </c>
      <c r="K7" s="71">
        <v>1412.463312509999</v>
      </c>
      <c r="L7" s="70">
        <v>25.83061206</v>
      </c>
      <c r="M7" s="70">
        <v>147.13959260000001</v>
      </c>
      <c r="N7" s="70">
        <v>743.07458912999994</v>
      </c>
      <c r="O7" s="71">
        <v>563.92388134000009</v>
      </c>
      <c r="P7" s="70">
        <v>47.665758060000002</v>
      </c>
      <c r="Q7" s="70">
        <v>5.0901178200000032</v>
      </c>
      <c r="R7" s="70">
        <v>5.7007947299999913</v>
      </c>
      <c r="S7" s="71">
        <v>408.46405630999999</v>
      </c>
      <c r="T7" s="70">
        <v>104.087772</v>
      </c>
      <c r="U7" s="70">
        <v>12.696049849999994</v>
      </c>
      <c r="V7" s="70">
        <v>10.05858846000001</v>
      </c>
      <c r="W7" s="70">
        <v>24.646278449999997</v>
      </c>
      <c r="X7" s="72">
        <v>24.321710339999999</v>
      </c>
      <c r="Y7" s="70">
        <v>17.727795659999995</v>
      </c>
      <c r="Z7" s="70">
        <v>30.810490540000018</v>
      </c>
      <c r="AA7" s="70">
        <v>116.06300812999997</v>
      </c>
      <c r="AB7" s="72">
        <v>17.01244707</v>
      </c>
      <c r="AC7" s="70">
        <v>93.785808450000019</v>
      </c>
      <c r="AD7" s="70">
        <v>3191.9575878399996</v>
      </c>
      <c r="AE7" s="70">
        <v>74.0030123800002</v>
      </c>
      <c r="AF7" s="72">
        <v>34.631883459999997</v>
      </c>
      <c r="AG7" s="70">
        <v>15.271777049999997</v>
      </c>
      <c r="AH7" s="70">
        <v>27.441837610000007</v>
      </c>
      <c r="AI7" s="70">
        <v>191.40970068000001</v>
      </c>
      <c r="AJ7" s="72">
        <v>183.97759181999999</v>
      </c>
      <c r="AK7" s="70">
        <v>81.555674420000003</v>
      </c>
      <c r="AL7" s="70">
        <v>132.70532214999997</v>
      </c>
      <c r="AM7" s="70">
        <v>151.27739831000014</v>
      </c>
      <c r="AN7" s="72">
        <v>202.28538115000001</v>
      </c>
      <c r="AO7" s="70">
        <v>304.57980124999995</v>
      </c>
      <c r="AP7" s="70">
        <v>1385.6860051999997</v>
      </c>
      <c r="AQ7" s="70">
        <v>355.62658166999995</v>
      </c>
      <c r="AR7" s="72">
        <v>529.68709856999999</v>
      </c>
      <c r="AS7" s="70">
        <v>519.21500508999998</v>
      </c>
      <c r="AT7" s="70">
        <v>1037.4472259700003</v>
      </c>
      <c r="AU7" s="70">
        <v>3011.5148078599996</v>
      </c>
      <c r="AV7" s="72">
        <v>296.86541169999998</v>
      </c>
      <c r="AW7" s="70">
        <v>0.73414593000001105</v>
      </c>
      <c r="AX7" s="70">
        <v>5.9797569599999747</v>
      </c>
      <c r="AY7" s="70">
        <v>1408.4412870900001</v>
      </c>
      <c r="AZ7" s="72">
        <v>902.12909817999991</v>
      </c>
      <c r="BA7" s="70">
        <v>915.95241145000011</v>
      </c>
      <c r="BB7" s="70">
        <v>865.56145138000034</v>
      </c>
      <c r="BC7" s="70">
        <v>-2683.4112610100001</v>
      </c>
      <c r="BD7" s="72">
        <v>607.53171669000005</v>
      </c>
      <c r="BE7" s="70">
        <v>443.1311419299999</v>
      </c>
      <c r="BF7" s="70">
        <v>1177.8667194999998</v>
      </c>
      <c r="BG7" s="70">
        <v>7710.0762082599995</v>
      </c>
    </row>
    <row r="8" spans="1:59" ht="35.1" customHeight="1" x14ac:dyDescent="0.25">
      <c r="A8" s="98"/>
      <c r="B8" s="14" t="str">
        <f>IF('0'!$A$1=1,"Фінансування за рахунок залишків коштів на рахунках бюджетних установ","Financing at the expense of balances in the accounts of budgetary institutions")</f>
        <v>Фінансування за рахунок залишків коштів на рахунках бюджетних установ</v>
      </c>
      <c r="C8" s="12">
        <v>205000</v>
      </c>
      <c r="D8" s="70">
        <v>-1202.7141365600003</v>
      </c>
      <c r="E8" s="70">
        <v>1334.0648155200001</v>
      </c>
      <c r="F8" s="70">
        <v>-6374.6651104800003</v>
      </c>
      <c r="G8" s="71">
        <v>6243.9889304100006</v>
      </c>
      <c r="H8" s="70">
        <v>-308.59315915999963</v>
      </c>
      <c r="I8" s="70">
        <v>405.23421562999943</v>
      </c>
      <c r="J8" s="70">
        <v>-4100.6934790899995</v>
      </c>
      <c r="K8" s="71">
        <v>644.87545030999854</v>
      </c>
      <c r="L8" s="70">
        <v>-6478.5727078999998</v>
      </c>
      <c r="M8" s="70">
        <v>-298.99327854000057</v>
      </c>
      <c r="N8" s="70">
        <v>-5905.0680073499989</v>
      </c>
      <c r="O8" s="71">
        <v>7975.5689305200003</v>
      </c>
      <c r="P8" s="70">
        <v>-6375.1064970899997</v>
      </c>
      <c r="Q8" s="70">
        <v>501.29749528999855</v>
      </c>
      <c r="R8" s="70">
        <v>-822.31182799999806</v>
      </c>
      <c r="S8" s="71">
        <v>5729.9923040499989</v>
      </c>
      <c r="T8" s="70">
        <v>-2769.8442105200006</v>
      </c>
      <c r="U8" s="70">
        <v>-1562.5966468499987</v>
      </c>
      <c r="V8" s="70">
        <v>-3318.5512385999973</v>
      </c>
      <c r="W8" s="70">
        <v>6582.5224828499977</v>
      </c>
      <c r="X8" s="72">
        <v>-3346.199392739999</v>
      </c>
      <c r="Y8" s="70">
        <v>41.357786319998013</v>
      </c>
      <c r="Z8" s="70">
        <v>-4753.5641095399988</v>
      </c>
      <c r="AA8" s="70">
        <v>7895.5439551699992</v>
      </c>
      <c r="AB8" s="72">
        <v>-4875.9202511899994</v>
      </c>
      <c r="AC8" s="70">
        <v>-2611.0751134000011</v>
      </c>
      <c r="AD8" s="70">
        <v>-4796.2642439299998</v>
      </c>
      <c r="AE8" s="70">
        <v>12225.8788912</v>
      </c>
      <c r="AF8" s="72">
        <v>-6820.9212912899993</v>
      </c>
      <c r="AG8" s="70">
        <v>-1128.5502208200014</v>
      </c>
      <c r="AH8" s="70">
        <v>-5812.3816904899986</v>
      </c>
      <c r="AI8" s="70">
        <v>12337.541283229999</v>
      </c>
      <c r="AJ8" s="72">
        <v>-7717.3713612199981</v>
      </c>
      <c r="AK8" s="70">
        <v>-1925.9096643500043</v>
      </c>
      <c r="AL8" s="70">
        <v>-6604.9970439999997</v>
      </c>
      <c r="AM8" s="70">
        <v>15579.58857378</v>
      </c>
      <c r="AN8" s="72">
        <v>-9637.4367403399956</v>
      </c>
      <c r="AO8" s="70">
        <v>-5993.0212256300019</v>
      </c>
      <c r="AP8" s="70">
        <v>-4029.3978707400001</v>
      </c>
      <c r="AQ8" s="70">
        <v>12899.341052719998</v>
      </c>
      <c r="AR8" s="72">
        <v>-5182.1543906300003</v>
      </c>
      <c r="AS8" s="70">
        <v>-15534.385864610002</v>
      </c>
      <c r="AT8" s="70">
        <v>2950.1329473200021</v>
      </c>
      <c r="AU8" s="70">
        <v>18099.281992149998</v>
      </c>
      <c r="AV8" s="72">
        <v>-17896.536782130002</v>
      </c>
      <c r="AW8" s="70">
        <v>-2251.3692409899959</v>
      </c>
      <c r="AX8" s="70">
        <v>-6611.6403284500011</v>
      </c>
      <c r="AY8" s="70">
        <v>-5387.5089532300008</v>
      </c>
      <c r="AZ8" s="86">
        <v>-16030.728794879999</v>
      </c>
      <c r="BA8" s="84">
        <v>-4395.3129931800013</v>
      </c>
      <c r="BB8" s="84">
        <v>6020.1846197600007</v>
      </c>
      <c r="BC8" s="70">
        <v>16914.138889620001</v>
      </c>
      <c r="BD8" s="86">
        <v>-11823.430506680001</v>
      </c>
      <c r="BE8" s="84">
        <v>-11875.108824769999</v>
      </c>
      <c r="BF8" s="84">
        <v>-8411.7976869100021</v>
      </c>
      <c r="BG8" s="70">
        <v>26447.908479810001</v>
      </c>
    </row>
    <row r="9" spans="1:59" ht="35.1" customHeight="1" x14ac:dyDescent="0.25">
      <c r="A9" s="98"/>
      <c r="B9" s="14"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9" s="12">
        <v>206000</v>
      </c>
      <c r="D9" s="70">
        <v>-907.3378014000001</v>
      </c>
      <c r="E9" s="70">
        <v>-17997.409688010001</v>
      </c>
      <c r="F9" s="70">
        <v>-328.85396089999995</v>
      </c>
      <c r="G9" s="71">
        <v>-2066.7364760199998</v>
      </c>
      <c r="H9" s="70">
        <v>-7824.2853606100007</v>
      </c>
      <c r="I9" s="70">
        <v>-348.24767173999953</v>
      </c>
      <c r="J9" s="70">
        <v>-1221.2530527100007</v>
      </c>
      <c r="K9" s="71">
        <v>2428.3029673100009</v>
      </c>
      <c r="L9" s="70">
        <v>-8604.1283447700007</v>
      </c>
      <c r="M9" s="70">
        <v>-315.20003675999942</v>
      </c>
      <c r="N9" s="70">
        <v>-4995.2981876499998</v>
      </c>
      <c r="O9" s="71">
        <v>-769.70732789000067</v>
      </c>
      <c r="P9" s="70">
        <v>-11062.60732078</v>
      </c>
      <c r="Q9" s="70">
        <v>-11795.985999999997</v>
      </c>
      <c r="R9" s="70">
        <v>-73739.48195233001</v>
      </c>
      <c r="S9" s="71">
        <v>-26716.092999999993</v>
      </c>
      <c r="T9" s="70">
        <v>-17200.32</v>
      </c>
      <c r="U9" s="70">
        <v>-30503.920846940004</v>
      </c>
      <c r="V9" s="70">
        <v>-12745.772964579992</v>
      </c>
      <c r="W9" s="70">
        <v>-14150.900435420001</v>
      </c>
      <c r="X9" s="72">
        <v>-20037.915476319999</v>
      </c>
      <c r="Y9" s="70">
        <v>-3124.6661345100038</v>
      </c>
      <c r="Z9" s="70">
        <v>-2210.3081523799956</v>
      </c>
      <c r="AA9" s="70">
        <v>-103842.62823679</v>
      </c>
      <c r="AB9" s="72">
        <v>-37012.794696900004</v>
      </c>
      <c r="AC9" s="70">
        <v>-3485.525447809996</v>
      </c>
      <c r="AD9" s="70">
        <v>-22920.218910260002</v>
      </c>
      <c r="AE9" s="70">
        <v>-7284.4579450300007</v>
      </c>
      <c r="AF9" s="72">
        <v>-14906.581639630002</v>
      </c>
      <c r="AG9" s="70">
        <v>265.29588174000128</v>
      </c>
      <c r="AH9" s="70">
        <v>1880.3133395900004</v>
      </c>
      <c r="AI9" s="70">
        <v>13701.045185110001</v>
      </c>
      <c r="AJ9" s="72">
        <v>-4480.99225002</v>
      </c>
      <c r="AK9" s="70">
        <v>3003.5365386000012</v>
      </c>
      <c r="AL9" s="70">
        <v>2811.9280690799987</v>
      </c>
      <c r="AM9" s="70">
        <v>7662.1751508099996</v>
      </c>
      <c r="AN9" s="72">
        <v>-5750.2431635699995</v>
      </c>
      <c r="AO9" s="70">
        <v>-470.11625337000078</v>
      </c>
      <c r="AP9" s="70">
        <v>-8241.4902131999988</v>
      </c>
      <c r="AQ9" s="70">
        <v>9622.9580754399994</v>
      </c>
      <c r="AR9" s="72">
        <v>-7109.2775293000004</v>
      </c>
      <c r="AS9" s="70">
        <v>-3370.1774189399994</v>
      </c>
      <c r="AT9" s="70">
        <v>-1037.2520062399999</v>
      </c>
      <c r="AU9" s="70">
        <v>-6118.8684930100026</v>
      </c>
      <c r="AV9" s="72">
        <v>-3051.99127877</v>
      </c>
      <c r="AW9" s="70">
        <v>-284.08445801000016</v>
      </c>
      <c r="AX9" s="70">
        <v>-544.01028994999979</v>
      </c>
      <c r="AY9" s="70">
        <v>-27843.978163719999</v>
      </c>
      <c r="AZ9" s="86">
        <v>-2353.8641295000002</v>
      </c>
      <c r="BA9" s="84">
        <v>-1154.1526556799995</v>
      </c>
      <c r="BB9" s="84">
        <v>2509.5191236599999</v>
      </c>
      <c r="BC9" s="70">
        <v>1131.1375537199997</v>
      </c>
      <c r="BD9" s="86">
        <v>227.11210907</v>
      </c>
      <c r="BE9" s="84">
        <v>1042.4321629199999</v>
      </c>
      <c r="BF9" s="84">
        <v>-246.87788260999994</v>
      </c>
      <c r="BG9" s="70">
        <v>-19908.588201899998</v>
      </c>
    </row>
    <row r="10" spans="1:59" ht="19.95" customHeight="1" x14ac:dyDescent="0.25">
      <c r="A10" s="98"/>
      <c r="B10" s="14" t="str">
        <f>IF('0'!$A$1=1,"Коригування","Adjustments")</f>
        <v>Коригування</v>
      </c>
      <c r="C10" s="12">
        <v>207000</v>
      </c>
      <c r="D10" s="70">
        <v>0</v>
      </c>
      <c r="E10" s="70">
        <v>0</v>
      </c>
      <c r="F10" s="70">
        <v>0</v>
      </c>
      <c r="G10" s="71">
        <v>0</v>
      </c>
      <c r="H10" s="70">
        <v>0</v>
      </c>
      <c r="I10" s="70">
        <v>0</v>
      </c>
      <c r="J10" s="70">
        <v>0</v>
      </c>
      <c r="K10" s="71">
        <v>0</v>
      </c>
      <c r="L10" s="70">
        <v>0</v>
      </c>
      <c r="M10" s="70">
        <v>0</v>
      </c>
      <c r="N10" s="70">
        <v>0</v>
      </c>
      <c r="O10" s="71">
        <v>0</v>
      </c>
      <c r="P10" s="70">
        <v>0</v>
      </c>
      <c r="Q10" s="70">
        <v>0</v>
      </c>
      <c r="R10" s="70">
        <v>0</v>
      </c>
      <c r="S10" s="71">
        <v>0</v>
      </c>
      <c r="T10" s="70">
        <v>0</v>
      </c>
      <c r="U10" s="70">
        <v>0</v>
      </c>
      <c r="V10" s="70">
        <v>0</v>
      </c>
      <c r="W10" s="70">
        <v>0</v>
      </c>
      <c r="X10" s="72">
        <v>0</v>
      </c>
      <c r="Y10" s="70">
        <v>0</v>
      </c>
      <c r="Z10" s="70">
        <v>0</v>
      </c>
      <c r="AA10" s="70">
        <v>0</v>
      </c>
      <c r="AB10" s="72">
        <v>0</v>
      </c>
      <c r="AC10" s="70">
        <v>5238.9077506399999</v>
      </c>
      <c r="AD10" s="70">
        <v>0</v>
      </c>
      <c r="AE10" s="70">
        <v>0</v>
      </c>
      <c r="AF10" s="72">
        <v>0</v>
      </c>
      <c r="AG10" s="70">
        <v>0</v>
      </c>
      <c r="AH10" s="70">
        <v>0</v>
      </c>
      <c r="AI10" s="70">
        <v>0</v>
      </c>
      <c r="AJ10" s="72">
        <v>0</v>
      </c>
      <c r="AK10" s="70">
        <v>0</v>
      </c>
      <c r="AL10" s="70">
        <v>0</v>
      </c>
      <c r="AM10" s="70">
        <v>0</v>
      </c>
      <c r="AN10" s="72">
        <v>0</v>
      </c>
      <c r="AO10" s="70">
        <v>0</v>
      </c>
      <c r="AP10" s="70">
        <v>-8.3624000000000003E-4</v>
      </c>
      <c r="AQ10" s="70">
        <v>0</v>
      </c>
      <c r="AR10" s="72">
        <v>0</v>
      </c>
      <c r="AS10" s="70">
        <v>0</v>
      </c>
      <c r="AT10" s="70">
        <v>0</v>
      </c>
      <c r="AU10" s="70">
        <v>0</v>
      </c>
      <c r="AV10" s="72">
        <v>0</v>
      </c>
      <c r="AW10" s="70">
        <v>0</v>
      </c>
      <c r="AX10" s="70">
        <v>0</v>
      </c>
      <c r="AY10" s="70">
        <v>0</v>
      </c>
      <c r="AZ10" s="86">
        <v>1138.7650000000001</v>
      </c>
      <c r="BA10" s="84">
        <v>0</v>
      </c>
      <c r="BB10" s="84">
        <v>0</v>
      </c>
      <c r="BC10" s="70">
        <v>-1138.7650000000001</v>
      </c>
      <c r="BD10" s="86">
        <v>0</v>
      </c>
      <c r="BE10" s="84">
        <v>0</v>
      </c>
      <c r="BF10" s="84">
        <v>0</v>
      </c>
      <c r="BG10" s="70">
        <v>0</v>
      </c>
    </row>
    <row r="11" spans="1:59" ht="15.6" x14ac:dyDescent="0.25">
      <c r="A11" s="98"/>
      <c r="B11" s="14" t="str">
        <f>IF('0'!$A$1=1,"Фінансування за рахунок зміни залишків коштів бюджетів","Financing at the expense of change of balances in the accounts of budgets")</f>
        <v>Фінансування за рахунок зміни залишків коштів бюджетів</v>
      </c>
      <c r="C11" s="12">
        <v>208000</v>
      </c>
      <c r="D11" s="70">
        <v>-7506.8865611700039</v>
      </c>
      <c r="E11" s="70">
        <v>-13884.618278220003</v>
      </c>
      <c r="F11" s="70">
        <v>10228.765171860005</v>
      </c>
      <c r="G11" s="71">
        <v>7143.9340579899981</v>
      </c>
      <c r="H11" s="70">
        <v>-10168.27563808</v>
      </c>
      <c r="I11" s="70">
        <v>237.09467523999592</v>
      </c>
      <c r="J11" s="70">
        <v>-1230.8475029199963</v>
      </c>
      <c r="K11" s="71">
        <v>19322.03918417</v>
      </c>
      <c r="L11" s="70">
        <v>-10665.675315119997</v>
      </c>
      <c r="M11" s="70">
        <v>5312.0731785700018</v>
      </c>
      <c r="N11" s="70">
        <v>8014.4679635199918</v>
      </c>
      <c r="O11" s="71">
        <v>-6580.9502710799907</v>
      </c>
      <c r="P11" s="70">
        <v>5884.4736417500035</v>
      </c>
      <c r="Q11" s="70">
        <v>-22678.54154152</v>
      </c>
      <c r="R11" s="70">
        <v>-3955.2817283500044</v>
      </c>
      <c r="S11" s="71">
        <v>16341.741555939996</v>
      </c>
      <c r="T11" s="70">
        <v>-50884.276788159994</v>
      </c>
      <c r="U11" s="70">
        <v>8486.0775096799989</v>
      </c>
      <c r="V11" s="70">
        <v>-33071.550975880004</v>
      </c>
      <c r="W11" s="70">
        <v>67083.018281979996</v>
      </c>
      <c r="X11" s="72">
        <v>-3857.2041189700026</v>
      </c>
      <c r="Y11" s="70">
        <v>-3946.6854425799879</v>
      </c>
      <c r="Z11" s="70">
        <v>6652.9736183200021</v>
      </c>
      <c r="AA11" s="70">
        <v>10779.458612429997</v>
      </c>
      <c r="AB11" s="72">
        <v>9449.8638835800011</v>
      </c>
      <c r="AC11" s="70">
        <v>-45303.820356199998</v>
      </c>
      <c r="AD11" s="70">
        <v>-13715.397129410005</v>
      </c>
      <c r="AE11" s="70">
        <v>38351.6526639</v>
      </c>
      <c r="AF11" s="72">
        <v>30736.833554240005</v>
      </c>
      <c r="AG11" s="70">
        <v>-1559.0702287702989</v>
      </c>
      <c r="AH11" s="70">
        <v>-7458.0810950197047</v>
      </c>
      <c r="AI11" s="70">
        <v>-8079.3139365499974</v>
      </c>
      <c r="AJ11" s="72">
        <v>-97.362864750001904</v>
      </c>
      <c r="AK11" s="70">
        <v>-46433.429132009995</v>
      </c>
      <c r="AL11" s="70">
        <v>-12461.546923660004</v>
      </c>
      <c r="AM11" s="70">
        <v>53778.478988729999</v>
      </c>
      <c r="AN11" s="72">
        <v>-5162.9008021500003</v>
      </c>
      <c r="AO11" s="70">
        <v>-78539.719710399979</v>
      </c>
      <c r="AP11" s="70">
        <v>97971.56235267999</v>
      </c>
      <c r="AQ11" s="70">
        <v>-31987.155035849999</v>
      </c>
      <c r="AR11" s="72">
        <v>-4195.7632104100003</v>
      </c>
      <c r="AS11" s="70">
        <v>4917.2068796900003</v>
      </c>
      <c r="AT11" s="70">
        <v>-16892.31130732</v>
      </c>
      <c r="AU11" s="70">
        <v>17880.664903149998</v>
      </c>
      <c r="AV11" s="72">
        <v>-30592.542630700002</v>
      </c>
      <c r="AW11" s="70">
        <v>-21222.341934730001</v>
      </c>
      <c r="AX11" s="70">
        <v>-29289.726494049995</v>
      </c>
      <c r="AY11" s="70">
        <v>15024.945118029995</v>
      </c>
      <c r="AZ11" s="86">
        <v>-166094.69798229999</v>
      </c>
      <c r="BA11" s="84">
        <v>-50158.291941430012</v>
      </c>
      <c r="BB11" s="84">
        <v>-23245.314225160022</v>
      </c>
      <c r="BC11" s="70">
        <v>306752.18706353998</v>
      </c>
      <c r="BD11" s="86">
        <v>-274853.33982320002</v>
      </c>
      <c r="BE11" s="84">
        <v>4368.3961625800002</v>
      </c>
      <c r="BF11" s="84">
        <v>6791.6900648800074</v>
      </c>
      <c r="BG11" s="70">
        <v>77512.305140810029</v>
      </c>
    </row>
    <row r="12" spans="1:59" ht="25.2" customHeight="1" x14ac:dyDescent="0.25">
      <c r="A12" s="98"/>
      <c r="B12" s="28" t="str">
        <f>IF('0'!$A$1=1,"Зовнішнє фінансування","External financing")</f>
        <v>Зовнішнє фінансування</v>
      </c>
      <c r="C12" s="12">
        <v>300000</v>
      </c>
      <c r="D12" s="70">
        <v>6914.6024358199993</v>
      </c>
      <c r="E12" s="70">
        <v>10114.66095743</v>
      </c>
      <c r="F12" s="70">
        <v>1060.1390769500031</v>
      </c>
      <c r="G12" s="71">
        <v>-3587.7772075900011</v>
      </c>
      <c r="H12" s="70">
        <v>-857.02715330000012</v>
      </c>
      <c r="I12" s="70">
        <v>-11995.424976500002</v>
      </c>
      <c r="J12" s="70">
        <v>20224.590786250003</v>
      </c>
      <c r="K12" s="71">
        <v>3332.0911077100027</v>
      </c>
      <c r="L12" s="70">
        <v>3080.2581733099996</v>
      </c>
      <c r="M12" s="70">
        <v>-3076.9630839799988</v>
      </c>
      <c r="N12" s="70">
        <v>1271.7505641199991</v>
      </c>
      <c r="O12" s="71">
        <v>12623.491574600001</v>
      </c>
      <c r="P12" s="70">
        <v>-1335.1412975000001</v>
      </c>
      <c r="Q12" s="70">
        <v>39447.805295600003</v>
      </c>
      <c r="R12" s="70">
        <v>12108.036436039998</v>
      </c>
      <c r="S12" s="71">
        <v>-8045.7619979299925</v>
      </c>
      <c r="T12" s="70">
        <v>52696.389857989998</v>
      </c>
      <c r="U12" s="70">
        <v>26608.083097120005</v>
      </c>
      <c r="V12" s="70">
        <v>30098.126652799998</v>
      </c>
      <c r="W12" s="70">
        <v>248.51406684996618</v>
      </c>
      <c r="X12" s="72">
        <v>7425.7405017999999</v>
      </c>
      <c r="Y12" s="70">
        <v>117.46078544000011</v>
      </c>
      <c r="Z12" s="70">
        <v>24586.318534519996</v>
      </c>
      <c r="AA12" s="70">
        <v>1132.5563344199982</v>
      </c>
      <c r="AB12" s="72">
        <v>-1208.0713410999999</v>
      </c>
      <c r="AC12" s="70">
        <v>15359.952477049999</v>
      </c>
      <c r="AD12" s="70">
        <v>29922.233102359995</v>
      </c>
      <c r="AE12" s="70">
        <v>-7090.9874817399759</v>
      </c>
      <c r="AF12" s="72">
        <v>-8372.1421674199992</v>
      </c>
      <c r="AG12" s="70">
        <v>-12660.272927289996</v>
      </c>
      <c r="AH12" s="70">
        <v>10000.034885809995</v>
      </c>
      <c r="AI12" s="70">
        <v>55865.630728199998</v>
      </c>
      <c r="AJ12" s="72">
        <v>16686.611019079999</v>
      </c>
      <c r="AK12" s="70">
        <v>-4576.6585765999971</v>
      </c>
      <c r="AL12" s="70">
        <v>-27051.537549950001</v>
      </c>
      <c r="AM12" s="70">
        <v>11327.650054530002</v>
      </c>
      <c r="AN12" s="72">
        <v>27837.541561079997</v>
      </c>
      <c r="AO12" s="70">
        <v>38090.58936197999</v>
      </c>
      <c r="AP12" s="70">
        <v>-23354.297947689985</v>
      </c>
      <c r="AQ12" s="70">
        <v>53526.91921226</v>
      </c>
      <c r="AR12" s="72">
        <v>-12734.17919307</v>
      </c>
      <c r="AS12" s="70">
        <v>39161.315637569998</v>
      </c>
      <c r="AT12" s="70">
        <v>-7015.5974989700007</v>
      </c>
      <c r="AU12" s="70">
        <v>95183.589804799994</v>
      </c>
      <c r="AV12" s="72">
        <v>90241.192777329998</v>
      </c>
      <c r="AW12" s="70">
        <v>104240.52660685001</v>
      </c>
      <c r="AX12" s="70">
        <v>74138.921470309986</v>
      </c>
      <c r="AY12" s="70">
        <v>294438.77699188003</v>
      </c>
      <c r="AZ12" s="86">
        <v>250614.05991764003</v>
      </c>
      <c r="BA12" s="84">
        <v>320830.5354164599</v>
      </c>
      <c r="BB12" s="84">
        <v>217521.67689250002</v>
      </c>
      <c r="BC12" s="70">
        <v>-768759.7384121099</v>
      </c>
      <c r="BD12" s="86">
        <v>337921.50835078</v>
      </c>
      <c r="BE12" s="84">
        <v>104579.98119843</v>
      </c>
      <c r="BF12" s="84">
        <v>185422.19402086997</v>
      </c>
      <c r="BG12" s="70">
        <v>528001.18376599019</v>
      </c>
    </row>
    <row r="13" spans="1:59" ht="20.100000000000001" customHeight="1" x14ac:dyDescent="0.25">
      <c r="A13" s="98"/>
      <c r="B13" s="14" t="str">
        <f>IF('0'!$A$1=1,"Позики, надані міжнародними фінансовими організаціями","Loans granted by international financial institutions")</f>
        <v>Позики, надані міжнародними фінансовими організаціями</v>
      </c>
      <c r="C13" s="12">
        <v>301000</v>
      </c>
      <c r="D13" s="70">
        <v>-342.64666413000003</v>
      </c>
      <c r="E13" s="70">
        <v>422.74920562000005</v>
      </c>
      <c r="F13" s="70">
        <v>-139.09386698000003</v>
      </c>
      <c r="G13" s="71">
        <v>1322.5551909200003</v>
      </c>
      <c r="H13" s="70">
        <v>-83.064235350000018</v>
      </c>
      <c r="I13" s="70">
        <v>418.30317518999993</v>
      </c>
      <c r="J13" s="70">
        <v>-566.77446766999981</v>
      </c>
      <c r="K13" s="71">
        <v>-4266.2882494400001</v>
      </c>
      <c r="L13" s="70">
        <v>-4124.9235766900001</v>
      </c>
      <c r="M13" s="70">
        <v>-4691.3035633399995</v>
      </c>
      <c r="N13" s="70">
        <v>-4722.9994358799995</v>
      </c>
      <c r="O13" s="71">
        <v>-4987.9435689799993</v>
      </c>
      <c r="P13" s="70">
        <v>-372.01244749999995</v>
      </c>
      <c r="Q13" s="70">
        <v>39636.868927590003</v>
      </c>
      <c r="R13" s="70">
        <v>10876.843086009991</v>
      </c>
      <c r="S13" s="71">
        <v>-10325.419517609989</v>
      </c>
      <c r="T13" s="70">
        <v>52806.567549979998</v>
      </c>
      <c r="U13" s="70">
        <v>1924.7745821200006</v>
      </c>
      <c r="V13" s="70">
        <v>30177.260573319996</v>
      </c>
      <c r="W13" s="70">
        <v>-4468.0182888999843</v>
      </c>
      <c r="X13" s="72">
        <v>-1304.5933584700003</v>
      </c>
      <c r="Y13" s="70">
        <v>117.4607854399992</v>
      </c>
      <c r="Z13" s="70">
        <v>-1306.8439638899997</v>
      </c>
      <c r="AA13" s="70">
        <v>1173.0172153399985</v>
      </c>
      <c r="AB13" s="72">
        <v>-1098.8833875999999</v>
      </c>
      <c r="AC13" s="70">
        <v>15363.305577170002</v>
      </c>
      <c r="AD13" s="70">
        <v>-7551.7899992700004</v>
      </c>
      <c r="AE13" s="70">
        <v>-7340.9171740099964</v>
      </c>
      <c r="AF13" s="72">
        <v>-8304.0934939899998</v>
      </c>
      <c r="AG13" s="70">
        <v>-12724.465098529996</v>
      </c>
      <c r="AH13" s="70">
        <v>-9372.1861670600083</v>
      </c>
      <c r="AI13" s="70">
        <v>8268.4446199700033</v>
      </c>
      <c r="AJ13" s="72">
        <v>-10827.68265905</v>
      </c>
      <c r="AK13" s="70">
        <v>-8731.6973645100024</v>
      </c>
      <c r="AL13" s="70">
        <v>-6004.4812858500009</v>
      </c>
      <c r="AM13" s="70">
        <v>1944.7830166200074</v>
      </c>
      <c r="AN13" s="72">
        <v>-1304.9420097099999</v>
      </c>
      <c r="AO13" s="70">
        <v>64767.810176039988</v>
      </c>
      <c r="AP13" s="70">
        <v>-17055.117525189984</v>
      </c>
      <c r="AQ13" s="70">
        <v>25926.006705079992</v>
      </c>
      <c r="AR13" s="72">
        <v>-1651.2551998399999</v>
      </c>
      <c r="AS13" s="70">
        <v>4570.4670200099999</v>
      </c>
      <c r="AT13" s="70">
        <v>-5805.6814140999995</v>
      </c>
      <c r="AU13" s="70">
        <v>54233.476001930001</v>
      </c>
      <c r="AV13" s="72">
        <v>94054.884093270011</v>
      </c>
      <c r="AW13" s="70">
        <v>34453.556646269979</v>
      </c>
      <c r="AX13" s="70">
        <v>55247.333074720009</v>
      </c>
      <c r="AY13" s="70">
        <v>271057.36284872994</v>
      </c>
      <c r="AZ13" s="86">
        <v>187904.84891641</v>
      </c>
      <c r="BA13" s="84">
        <v>321888.46041385003</v>
      </c>
      <c r="BB13" s="84">
        <v>218042.34237229999</v>
      </c>
      <c r="BC13" s="70">
        <v>-711360.66784109001</v>
      </c>
      <c r="BD13" s="86">
        <v>275497.84068359004</v>
      </c>
      <c r="BE13" s="84">
        <v>106303.79107948998</v>
      </c>
      <c r="BF13" s="84">
        <v>187323.9607852</v>
      </c>
      <c r="BG13" s="70">
        <v>511048.34266611002</v>
      </c>
    </row>
    <row r="14" spans="1:59" ht="20.100000000000001" customHeight="1" x14ac:dyDescent="0.25">
      <c r="A14" s="98"/>
      <c r="B14" s="14" t="str">
        <f>IF('0'!$A$1=1,"Позики, надані органами управління іноземних держав","Loans granted by governments of foreign countries")</f>
        <v>Позики, надані органами управління іноземних держав</v>
      </c>
      <c r="C14" s="12">
        <v>302000</v>
      </c>
      <c r="D14" s="70">
        <v>-673.24090004999994</v>
      </c>
      <c r="E14" s="70">
        <v>-274.71324819000006</v>
      </c>
      <c r="F14" s="70">
        <v>402.36294393000003</v>
      </c>
      <c r="G14" s="71">
        <v>-116.39239851000013</v>
      </c>
      <c r="H14" s="70">
        <v>-773.96291795000002</v>
      </c>
      <c r="I14" s="70">
        <v>-337.78965169000003</v>
      </c>
      <c r="J14" s="70">
        <v>8.5175114300000132</v>
      </c>
      <c r="K14" s="71">
        <v>-340.09689548999995</v>
      </c>
      <c r="L14" s="70">
        <v>-781.31574999999998</v>
      </c>
      <c r="M14" s="70">
        <v>-349.60370564000004</v>
      </c>
      <c r="N14" s="70">
        <v>0</v>
      </c>
      <c r="O14" s="71">
        <v>-374.03229792000002</v>
      </c>
      <c r="P14" s="70">
        <v>-948.11635000000001</v>
      </c>
      <c r="Q14" s="70">
        <v>-42.619393960000025</v>
      </c>
      <c r="R14" s="70">
        <v>1260.126612</v>
      </c>
      <c r="S14" s="71">
        <v>2296.8575196800002</v>
      </c>
      <c r="T14" s="70">
        <v>-85.47179199</v>
      </c>
      <c r="U14" s="70">
        <v>3705.2276000000002</v>
      </c>
      <c r="V14" s="70">
        <v>-79.133920520000629</v>
      </c>
      <c r="W14" s="70">
        <v>4716.5323557500005</v>
      </c>
      <c r="X14" s="72">
        <v>8730.3338602700005</v>
      </c>
      <c r="Y14" s="70">
        <v>0</v>
      </c>
      <c r="Z14" s="70">
        <v>-18.716501590000917</v>
      </c>
      <c r="AA14" s="70">
        <v>-40.460880919999909</v>
      </c>
      <c r="AB14" s="72">
        <v>-109.18795350000001</v>
      </c>
      <c r="AC14" s="70">
        <v>-3.3531001199999935</v>
      </c>
      <c r="AD14" s="70">
        <v>6.4442821500000065</v>
      </c>
      <c r="AE14" s="70">
        <v>249.92969227</v>
      </c>
      <c r="AF14" s="72">
        <v>-68.048673429999994</v>
      </c>
      <c r="AG14" s="70">
        <v>64.192171239999993</v>
      </c>
      <c r="AH14" s="70">
        <v>-77.471195940000001</v>
      </c>
      <c r="AI14" s="70">
        <v>-27.46236306000003</v>
      </c>
      <c r="AJ14" s="72">
        <v>159.66179532999999</v>
      </c>
      <c r="AK14" s="70">
        <v>163.21769893000001</v>
      </c>
      <c r="AL14" s="70">
        <v>-3602.7293966799998</v>
      </c>
      <c r="AM14" s="70">
        <v>656.87262927999973</v>
      </c>
      <c r="AN14" s="72">
        <v>-4124.2220107399999</v>
      </c>
      <c r="AO14" s="70">
        <v>-60.647445070000686</v>
      </c>
      <c r="AP14" s="70">
        <v>167.23033533000034</v>
      </c>
      <c r="AQ14" s="70">
        <v>282.76953155000047</v>
      </c>
      <c r="AR14" s="72">
        <v>-103.21732193000001</v>
      </c>
      <c r="AS14" s="70">
        <v>95.765306930000008</v>
      </c>
      <c r="AT14" s="70">
        <v>504.15273639000003</v>
      </c>
      <c r="AU14" s="70">
        <v>349.89179361000004</v>
      </c>
      <c r="AV14" s="72">
        <v>217.05996897999998</v>
      </c>
      <c r="AW14" s="70">
        <v>69875.986925449994</v>
      </c>
      <c r="AX14" s="70">
        <v>20500.258173060007</v>
      </c>
      <c r="AY14" s="70">
        <v>25771.331440049995</v>
      </c>
      <c r="AZ14" s="72">
        <v>64506.466481459996</v>
      </c>
      <c r="BA14" s="70">
        <v>384.37138021000283</v>
      </c>
      <c r="BB14" s="70">
        <v>370.06830098000501</v>
      </c>
      <c r="BC14" s="70">
        <v>-62817.829898670003</v>
      </c>
      <c r="BD14" s="72">
        <v>57460.210638789998</v>
      </c>
      <c r="BE14" s="70">
        <v>240.74982738000108</v>
      </c>
      <c r="BF14" s="70">
        <v>162.55688740999904</v>
      </c>
      <c r="BG14" s="70">
        <v>16160.090579600001</v>
      </c>
    </row>
    <row r="15" spans="1:59" ht="35.1" customHeight="1" x14ac:dyDescent="0.25">
      <c r="A15" s="98"/>
      <c r="B15" s="14" t="str">
        <f>IF('0'!$A$1=1,"Позики, надані іноземними комерційними банками, іншими іноземними фінансовими установами","Loans granted by foreign commercial banks and other foreign financial institutions")</f>
        <v>Позики, надані іноземними комерційними банками, іншими іноземними фінансовими установами</v>
      </c>
      <c r="C15" s="12">
        <v>303000</v>
      </c>
      <c r="D15" s="70">
        <v>0</v>
      </c>
      <c r="E15" s="70">
        <v>0</v>
      </c>
      <c r="F15" s="70">
        <v>796.87</v>
      </c>
      <c r="G15" s="71">
        <v>0</v>
      </c>
      <c r="H15" s="70">
        <v>0</v>
      </c>
      <c r="I15" s="70">
        <v>-8079.6885000000002</v>
      </c>
      <c r="J15" s="70">
        <v>-7993</v>
      </c>
      <c r="K15" s="71">
        <v>-2052.5692328699988</v>
      </c>
      <c r="L15" s="70">
        <v>-6.5025000000000004</v>
      </c>
      <c r="M15" s="70">
        <v>-35.925250000000005</v>
      </c>
      <c r="N15" s="70">
        <v>5994.75</v>
      </c>
      <c r="O15" s="71">
        <v>-5994.75</v>
      </c>
      <c r="P15" s="70">
        <v>0</v>
      </c>
      <c r="Q15" s="70">
        <v>-38.619999999999997</v>
      </c>
      <c r="R15" s="70">
        <v>-29.4</v>
      </c>
      <c r="S15" s="71">
        <v>-17.200000000000003</v>
      </c>
      <c r="T15" s="70">
        <v>-24.7059</v>
      </c>
      <c r="U15" s="70">
        <v>-70.146084999999999</v>
      </c>
      <c r="V15" s="70">
        <v>0</v>
      </c>
      <c r="W15" s="70">
        <v>0</v>
      </c>
      <c r="X15" s="72">
        <v>0</v>
      </c>
      <c r="Y15" s="70">
        <v>0</v>
      </c>
      <c r="Z15" s="70">
        <v>0</v>
      </c>
      <c r="AA15" s="70">
        <v>0</v>
      </c>
      <c r="AB15" s="72">
        <v>0</v>
      </c>
      <c r="AC15" s="70">
        <v>0</v>
      </c>
      <c r="AD15" s="70">
        <v>0</v>
      </c>
      <c r="AE15" s="70">
        <v>0</v>
      </c>
      <c r="AF15" s="72">
        <v>0</v>
      </c>
      <c r="AG15" s="70">
        <v>0</v>
      </c>
      <c r="AH15" s="70">
        <v>0</v>
      </c>
      <c r="AI15" s="70">
        <v>10866.157715430001</v>
      </c>
      <c r="AJ15" s="72">
        <v>17845.874232800001</v>
      </c>
      <c r="AK15" s="70">
        <v>641.89508897999622</v>
      </c>
      <c r="AL15" s="70">
        <v>-736.63216053999349</v>
      </c>
      <c r="AM15" s="70">
        <v>8725.9944086299984</v>
      </c>
      <c r="AN15" s="72">
        <v>-634.54441846999998</v>
      </c>
      <c r="AO15" s="70">
        <v>383.62663100999981</v>
      </c>
      <c r="AP15" s="70">
        <v>7131.3537852500003</v>
      </c>
      <c r="AQ15" s="70">
        <v>10621.342975629997</v>
      </c>
      <c r="AR15" s="72">
        <v>-10979.706671299999</v>
      </c>
      <c r="AS15" s="70">
        <v>-192.41668937000213</v>
      </c>
      <c r="AT15" s="70">
        <v>-367.1874907299989</v>
      </c>
      <c r="AU15" s="70">
        <v>5097.3726498599999</v>
      </c>
      <c r="AV15" s="72">
        <v>-1271.7318312300001</v>
      </c>
      <c r="AW15" s="70">
        <v>-89.016964869999811</v>
      </c>
      <c r="AX15" s="70">
        <v>-1608.6697774700003</v>
      </c>
      <c r="AY15" s="70">
        <v>-2389.9172969000001</v>
      </c>
      <c r="AZ15" s="72">
        <v>-1797.2554802300001</v>
      </c>
      <c r="BA15" s="70">
        <v>-1442.2963775999997</v>
      </c>
      <c r="BB15" s="70">
        <v>-890.73378078000042</v>
      </c>
      <c r="BC15" s="70">
        <v>5418.7593276500002</v>
      </c>
      <c r="BD15" s="72">
        <v>4963.4570283999992</v>
      </c>
      <c r="BE15" s="70">
        <v>-1964.5597084399992</v>
      </c>
      <c r="BF15" s="70">
        <v>-2064.3236517400001</v>
      </c>
      <c r="BG15" s="70">
        <v>792.75052027999936</v>
      </c>
    </row>
    <row r="16" spans="1:59" ht="20.100000000000001" customHeight="1" x14ac:dyDescent="0.25">
      <c r="A16" s="98"/>
      <c r="B16" s="14" t="str">
        <f>IF('0'!$A$1=1,"Позики, надані постачальниками","Loans granted by suppliers")</f>
        <v>Позики, надані постачальниками</v>
      </c>
      <c r="C16" s="12">
        <v>304000</v>
      </c>
      <c r="D16" s="70">
        <v>0</v>
      </c>
      <c r="E16" s="70">
        <v>0</v>
      </c>
      <c r="F16" s="70">
        <v>0</v>
      </c>
      <c r="G16" s="71">
        <v>0</v>
      </c>
      <c r="H16" s="70">
        <v>0</v>
      </c>
      <c r="I16" s="70">
        <v>0</v>
      </c>
      <c r="J16" s="70">
        <v>0</v>
      </c>
      <c r="K16" s="71">
        <v>0</v>
      </c>
      <c r="L16" s="70">
        <v>0</v>
      </c>
      <c r="M16" s="70">
        <v>0</v>
      </c>
      <c r="N16" s="70">
        <v>0</v>
      </c>
      <c r="O16" s="71">
        <v>0</v>
      </c>
      <c r="P16" s="70">
        <v>0</v>
      </c>
      <c r="Q16" s="70">
        <v>-122.37</v>
      </c>
      <c r="R16" s="70">
        <v>0</v>
      </c>
      <c r="S16" s="71">
        <v>0</v>
      </c>
      <c r="T16" s="70">
        <v>0</v>
      </c>
      <c r="U16" s="70">
        <v>21048.226999999999</v>
      </c>
      <c r="V16" s="70">
        <v>0</v>
      </c>
      <c r="W16" s="70">
        <v>-30554.539201450025</v>
      </c>
      <c r="X16" s="72">
        <v>8272.2978542500005</v>
      </c>
      <c r="Y16" s="70">
        <v>10719.64248203</v>
      </c>
      <c r="Z16" s="70">
        <v>25911.879000000001</v>
      </c>
      <c r="AA16" s="70">
        <v>0</v>
      </c>
      <c r="AB16" s="72">
        <v>0</v>
      </c>
      <c r="AC16" s="70">
        <v>0</v>
      </c>
      <c r="AD16" s="70">
        <v>37467.578819479997</v>
      </c>
      <c r="AE16" s="70">
        <v>0</v>
      </c>
      <c r="AF16" s="72">
        <v>0</v>
      </c>
      <c r="AG16" s="70">
        <v>0</v>
      </c>
      <c r="AH16" s="70">
        <v>19449.692248810003</v>
      </c>
      <c r="AI16" s="70">
        <v>36758.490755859995</v>
      </c>
      <c r="AJ16" s="72">
        <v>9508.7576499999996</v>
      </c>
      <c r="AK16" s="70">
        <v>3349.9260000000013</v>
      </c>
      <c r="AL16" s="70">
        <v>-16707.69470688</v>
      </c>
      <c r="AM16" s="70">
        <v>0</v>
      </c>
      <c r="AN16" s="72">
        <v>33901.25</v>
      </c>
      <c r="AO16" s="70">
        <v>-27000.2</v>
      </c>
      <c r="AP16" s="70">
        <v>-4593.3025150800004</v>
      </c>
      <c r="AQ16" s="70">
        <v>16696.799999999996</v>
      </c>
      <c r="AR16" s="72">
        <v>0</v>
      </c>
      <c r="AS16" s="70">
        <v>34687.5</v>
      </c>
      <c r="AT16" s="70">
        <v>-39277.063548799997</v>
      </c>
      <c r="AU16" s="70">
        <v>0</v>
      </c>
      <c r="AV16" s="72">
        <v>-2759.0194536899999</v>
      </c>
      <c r="AW16" s="70">
        <v>0</v>
      </c>
      <c r="AX16" s="70">
        <v>0</v>
      </c>
      <c r="AY16" s="70">
        <v>0</v>
      </c>
      <c r="AZ16" s="72">
        <v>0</v>
      </c>
      <c r="BA16" s="70">
        <v>0</v>
      </c>
      <c r="BB16" s="70">
        <v>0</v>
      </c>
      <c r="BC16" s="70">
        <v>0</v>
      </c>
      <c r="BD16" s="72">
        <v>0</v>
      </c>
      <c r="BE16" s="70">
        <v>0</v>
      </c>
      <c r="BF16" s="70">
        <v>20483.266453159998</v>
      </c>
      <c r="BG16" s="70">
        <v>0</v>
      </c>
    </row>
    <row r="17" spans="1:61" ht="20.100000000000001" customHeight="1" x14ac:dyDescent="0.25">
      <c r="A17" s="98"/>
      <c r="B17" s="14" t="str">
        <f>IF('0'!$A$1=1,"Інше зовнішнє фінансування","Other external financing")</f>
        <v>Інше зовнішнє фінансування</v>
      </c>
      <c r="C17" s="12">
        <v>305000</v>
      </c>
      <c r="D17" s="70">
        <v>7930.49</v>
      </c>
      <c r="E17" s="70">
        <v>9966.6250000000018</v>
      </c>
      <c r="F17" s="70">
        <v>0</v>
      </c>
      <c r="G17" s="71">
        <v>-4793.9400000000023</v>
      </c>
      <c r="H17" s="70">
        <v>0</v>
      </c>
      <c r="I17" s="70">
        <v>-3996.25</v>
      </c>
      <c r="J17" s="70">
        <v>28775.847742490001</v>
      </c>
      <c r="K17" s="71">
        <v>9991.0454855099997</v>
      </c>
      <c r="L17" s="70">
        <v>7993</v>
      </c>
      <c r="M17" s="70">
        <v>1999.8694350000005</v>
      </c>
      <c r="N17" s="70">
        <v>0</v>
      </c>
      <c r="O17" s="71">
        <v>23980.217441499997</v>
      </c>
      <c r="P17" s="70">
        <v>-15.012499999999999</v>
      </c>
      <c r="Q17" s="70">
        <v>14.545761969999999</v>
      </c>
      <c r="R17" s="70">
        <v>0.46673803000000003</v>
      </c>
      <c r="S17" s="71">
        <v>0</v>
      </c>
      <c r="T17" s="70">
        <v>0</v>
      </c>
      <c r="U17" s="70">
        <v>0</v>
      </c>
      <c r="V17" s="70">
        <v>0</v>
      </c>
      <c r="W17" s="70">
        <v>0</v>
      </c>
      <c r="X17" s="72">
        <v>0</v>
      </c>
      <c r="Y17" s="70">
        <v>0</v>
      </c>
      <c r="Z17" s="70">
        <v>0</v>
      </c>
      <c r="AA17" s="70">
        <v>0</v>
      </c>
      <c r="AB17" s="72">
        <v>0</v>
      </c>
      <c r="AC17" s="70">
        <v>0</v>
      </c>
      <c r="AD17" s="70">
        <v>0</v>
      </c>
      <c r="AE17" s="70">
        <v>0</v>
      </c>
      <c r="AF17" s="72">
        <v>0</v>
      </c>
      <c r="AG17" s="70">
        <v>0</v>
      </c>
      <c r="AH17" s="70">
        <v>0</v>
      </c>
      <c r="AI17" s="70">
        <v>0</v>
      </c>
      <c r="AJ17" s="72">
        <v>0</v>
      </c>
      <c r="AK17" s="70">
        <v>0</v>
      </c>
      <c r="AL17" s="70">
        <v>0</v>
      </c>
      <c r="AM17" s="70">
        <v>0</v>
      </c>
      <c r="AN17" s="72">
        <v>0</v>
      </c>
      <c r="AO17" s="70">
        <v>0</v>
      </c>
      <c r="AP17" s="70">
        <v>0</v>
      </c>
      <c r="AQ17" s="70">
        <v>0</v>
      </c>
      <c r="AR17" s="72">
        <v>0</v>
      </c>
      <c r="AS17" s="70">
        <v>0</v>
      </c>
      <c r="AT17" s="70">
        <v>37930.182218269998</v>
      </c>
      <c r="AU17" s="70">
        <v>35502.849359400003</v>
      </c>
      <c r="AV17" s="72">
        <v>0</v>
      </c>
      <c r="AW17" s="70">
        <v>0</v>
      </c>
      <c r="AX17" s="70">
        <v>0</v>
      </c>
      <c r="AY17" s="70">
        <v>0</v>
      </c>
      <c r="AZ17" s="72">
        <v>0</v>
      </c>
      <c r="BA17" s="70">
        <v>0</v>
      </c>
      <c r="BB17" s="70">
        <v>0</v>
      </c>
      <c r="BC17" s="70">
        <v>0</v>
      </c>
      <c r="BD17" s="72">
        <v>0</v>
      </c>
      <c r="BE17" s="70">
        <v>0</v>
      </c>
      <c r="BF17" s="70">
        <v>0</v>
      </c>
      <c r="BG17" s="70">
        <v>0</v>
      </c>
    </row>
    <row r="18" spans="1:61" ht="20.100000000000001" customHeight="1" x14ac:dyDescent="0.25">
      <c r="A18" s="99"/>
      <c r="B18" s="57" t="str">
        <f>IF('0'!$A$1=1,"Коригування","Adjustments")</f>
        <v>Коригування</v>
      </c>
      <c r="C18" s="16">
        <v>307000</v>
      </c>
      <c r="D18" s="79">
        <v>0</v>
      </c>
      <c r="E18" s="79">
        <v>0</v>
      </c>
      <c r="F18" s="79">
        <v>0</v>
      </c>
      <c r="G18" s="80">
        <v>0</v>
      </c>
      <c r="H18" s="79">
        <v>0</v>
      </c>
      <c r="I18" s="79">
        <v>0</v>
      </c>
      <c r="J18" s="79">
        <v>0</v>
      </c>
      <c r="K18" s="80">
        <v>0</v>
      </c>
      <c r="L18" s="79">
        <v>0</v>
      </c>
      <c r="M18" s="79">
        <v>0</v>
      </c>
      <c r="N18" s="79">
        <v>0</v>
      </c>
      <c r="O18" s="80">
        <v>0</v>
      </c>
      <c r="P18" s="79">
        <v>0</v>
      </c>
      <c r="Q18" s="79">
        <v>0</v>
      </c>
      <c r="R18" s="79">
        <v>0</v>
      </c>
      <c r="S18" s="80">
        <v>0</v>
      </c>
      <c r="T18" s="79">
        <v>0</v>
      </c>
      <c r="U18" s="79">
        <v>0</v>
      </c>
      <c r="V18" s="79">
        <v>0</v>
      </c>
      <c r="W18" s="79">
        <v>30554.539201449999</v>
      </c>
      <c r="X18" s="81">
        <v>-8272.2978542500005</v>
      </c>
      <c r="Y18" s="79">
        <v>-10719.64248203</v>
      </c>
      <c r="Z18" s="79">
        <v>0</v>
      </c>
      <c r="AA18" s="79">
        <v>0</v>
      </c>
      <c r="AB18" s="81">
        <v>0</v>
      </c>
      <c r="AC18" s="79">
        <v>0</v>
      </c>
      <c r="AD18" s="79">
        <v>0</v>
      </c>
      <c r="AE18" s="79">
        <v>0</v>
      </c>
      <c r="AF18" s="81">
        <v>0</v>
      </c>
      <c r="AG18" s="79">
        <v>0</v>
      </c>
      <c r="AH18" s="79">
        <v>0</v>
      </c>
      <c r="AI18" s="79">
        <v>0</v>
      </c>
      <c r="AJ18" s="81">
        <v>0</v>
      </c>
      <c r="AK18" s="79">
        <v>0</v>
      </c>
      <c r="AL18" s="79">
        <v>0</v>
      </c>
      <c r="AM18" s="79">
        <v>0</v>
      </c>
      <c r="AN18" s="81">
        <v>0</v>
      </c>
      <c r="AO18" s="79">
        <v>0</v>
      </c>
      <c r="AP18" s="79">
        <v>-9004.4620279999999</v>
      </c>
      <c r="AQ18" s="79">
        <v>0</v>
      </c>
      <c r="AR18" s="81">
        <v>0</v>
      </c>
      <c r="AS18" s="79">
        <v>0</v>
      </c>
      <c r="AT18" s="79">
        <v>0</v>
      </c>
      <c r="AU18" s="79">
        <v>0</v>
      </c>
      <c r="AV18" s="81">
        <v>0</v>
      </c>
      <c r="AW18" s="79">
        <v>0</v>
      </c>
      <c r="AX18" s="79">
        <v>0</v>
      </c>
      <c r="AY18" s="79">
        <v>0</v>
      </c>
      <c r="AZ18" s="81">
        <v>0</v>
      </c>
      <c r="BA18" s="79">
        <v>0</v>
      </c>
      <c r="BB18" s="79">
        <v>0</v>
      </c>
      <c r="BC18" s="79">
        <v>0</v>
      </c>
      <c r="BD18" s="81">
        <v>0</v>
      </c>
      <c r="BE18" s="79">
        <v>0</v>
      </c>
      <c r="BF18" s="79">
        <v>-20483.266453159998</v>
      </c>
      <c r="BG18" s="79">
        <v>0</v>
      </c>
    </row>
    <row r="19" spans="1:61" ht="35.1" customHeight="1" x14ac:dyDescent="0.25">
      <c r="A19" s="104" t="str">
        <f>IF('0'!$A$1=1,"ЗА КЛАСИФІКАЦІЄЮ ФІНАНСУВАННЯ БЮДЖЕТУ ЗА ТИПОМ БОРГОВОГО ЗОБОВ'ЯЗАННЯ","CLASSIFICATION OF BUDGET FINANCING BY DEBT TYPE")</f>
        <v>ЗА КЛАСИФІКАЦІЄЮ ФІНАНСУВАННЯ БЮДЖЕТУ ЗА ТИПОМ БОРГОВОГО ЗОБОВ'ЯЗАННЯ</v>
      </c>
      <c r="B19" s="26" t="str">
        <f>IF('0'!$A$1=1,"Фінансування (дефіцит «+» / профіцит «-») **","Total financing (deficit «+» / surplus «-») **")</f>
        <v>Фінансування (дефіцит «+» / профіцит «-») **</v>
      </c>
      <c r="C19" s="29"/>
      <c r="D19" s="64">
        <v>712.34789035999347</v>
      </c>
      <c r="E19" s="64">
        <v>10999.135534439998</v>
      </c>
      <c r="F19" s="64">
        <v>-8614.1520666099987</v>
      </c>
      <c r="G19" s="65">
        <v>19960.557339549996</v>
      </c>
      <c r="H19" s="64">
        <v>711.83723185000326</v>
      </c>
      <c r="I19" s="64">
        <v>9030.8287512699972</v>
      </c>
      <c r="J19" s="64">
        <v>11519.734428620006</v>
      </c>
      <c r="K19" s="65">
        <v>29523.290316990006</v>
      </c>
      <c r="L19" s="64">
        <v>5682.7774131600017</v>
      </c>
      <c r="M19" s="64">
        <v>22356.257251159994</v>
      </c>
      <c r="N19" s="64">
        <v>5787.3321984800059</v>
      </c>
      <c r="O19" s="65">
        <v>29763.931404909978</v>
      </c>
      <c r="P19" s="64">
        <v>-496.94577883000466</v>
      </c>
      <c r="Q19" s="64">
        <v>21273.462073390016</v>
      </c>
      <c r="R19" s="64">
        <v>12117.648417759992</v>
      </c>
      <c r="S19" s="65">
        <v>39136.294300880028</v>
      </c>
      <c r="T19" s="64">
        <v>-13969.681643239996</v>
      </c>
      <c r="U19" s="64">
        <v>1699.111593890013</v>
      </c>
      <c r="V19" s="64">
        <v>-20238.310222200031</v>
      </c>
      <c r="W19" s="64">
        <v>63407.126533629991</v>
      </c>
      <c r="X19" s="66">
        <v>-3869.1632540900218</v>
      </c>
      <c r="Y19" s="64">
        <v>15148.63146356001</v>
      </c>
      <c r="Z19" s="64">
        <v>20413.312866120032</v>
      </c>
      <c r="AA19" s="64">
        <v>23121.124795049975</v>
      </c>
      <c r="AB19" s="66">
        <v>-4005.3196937099874</v>
      </c>
      <c r="AC19" s="64">
        <v>-48136.413494510016</v>
      </c>
      <c r="AD19" s="64">
        <v>10509.247769370013</v>
      </c>
      <c r="AE19" s="64">
        <v>83758.211725490022</v>
      </c>
      <c r="AF19" s="66">
        <v>2989.9365640200049</v>
      </c>
      <c r="AG19" s="64">
        <v>-13455.89850345999</v>
      </c>
      <c r="AH19" s="64">
        <v>-4073.3500477900125</v>
      </c>
      <c r="AI19" s="64">
        <v>82331.105041220027</v>
      </c>
      <c r="AJ19" s="66">
        <v>8959.5772240499882</v>
      </c>
      <c r="AK19" s="64">
        <v>-30019.517003599969</v>
      </c>
      <c r="AL19" s="64">
        <v>12301.863986560013</v>
      </c>
      <c r="AM19" s="64">
        <v>96022.267094589974</v>
      </c>
      <c r="AN19" s="66">
        <v>17370.933837170025</v>
      </c>
      <c r="AO19" s="64">
        <v>-13971.972831220039</v>
      </c>
      <c r="AP19" s="64">
        <v>55620.723392769985</v>
      </c>
      <c r="AQ19" s="64">
        <v>165439.16220404999</v>
      </c>
      <c r="AR19" s="66">
        <v>6314.8029588500003</v>
      </c>
      <c r="AS19" s="64">
        <v>8224.3614279799986</v>
      </c>
      <c r="AT19" s="64">
        <v>-17059.31747649</v>
      </c>
      <c r="AU19" s="64">
        <f>187809.45725253-AR19-AS19-AT19</f>
        <v>190329.61034218999</v>
      </c>
      <c r="AV19" s="66">
        <v>31311.48532756</v>
      </c>
      <c r="AW19" s="64">
        <v>317719.93669554003</v>
      </c>
      <c r="AX19" s="64">
        <v>58388.995963770023</v>
      </c>
      <c r="AY19" s="64">
        <v>437573.85825586994</v>
      </c>
      <c r="AZ19" s="66">
        <v>180515.49961120999</v>
      </c>
      <c r="BA19" s="64">
        <v>233114.98103399013</v>
      </c>
      <c r="BB19" s="64">
        <v>293876.44376220996</v>
      </c>
      <c r="BC19" s="64">
        <v>623955.60301521013</v>
      </c>
      <c r="BD19" s="66">
        <v>167991.72327595</v>
      </c>
      <c r="BE19" s="64">
        <v>393120.35866902996</v>
      </c>
      <c r="BF19" s="64">
        <v>166428.86399135005</v>
      </c>
      <c r="BG19" s="64">
        <v>623927.41998583986</v>
      </c>
      <c r="BI19" s="87"/>
    </row>
    <row r="20" spans="1:61" ht="25.2" customHeight="1" x14ac:dyDescent="0.25">
      <c r="A20" s="104"/>
      <c r="B20" s="30" t="str">
        <f>IF('0'!$A$1=1,"Фінансування за борговими операціями","Financing under debt transactions")</f>
        <v>Фінансування за борговими операціями</v>
      </c>
      <c r="C20" s="12">
        <v>400000</v>
      </c>
      <c r="D20" s="70">
        <v>8305.3982965499981</v>
      </c>
      <c r="E20" s="70">
        <v>29155.057676240009</v>
      </c>
      <c r="F20" s="70">
        <v>-10141.810452889997</v>
      </c>
      <c r="G20" s="71">
        <v>8954.613324040005</v>
      </c>
      <c r="H20" s="70">
        <v>12973.8478626</v>
      </c>
      <c r="I20" s="70">
        <v>4431.8895748000068</v>
      </c>
      <c r="J20" s="70">
        <v>19526.09689285999</v>
      </c>
      <c r="K20" s="71">
        <v>7813.5605225800027</v>
      </c>
      <c r="L20" s="70">
        <v>29212.516732489999</v>
      </c>
      <c r="M20" s="70">
        <v>12566.709382999998</v>
      </c>
      <c r="N20" s="70">
        <v>9888.0758805500009</v>
      </c>
      <c r="O20" s="71">
        <v>28812.456497089996</v>
      </c>
      <c r="P20" s="70">
        <v>9707.4108560199984</v>
      </c>
      <c r="Q20" s="70">
        <v>52129.160460240011</v>
      </c>
      <c r="R20" s="70">
        <v>93260.953055390011</v>
      </c>
      <c r="S20" s="71">
        <v>45845.293109150021</v>
      </c>
      <c r="T20" s="70">
        <v>56715.840124210001</v>
      </c>
      <c r="U20" s="70">
        <v>25226.219818320002</v>
      </c>
      <c r="V20" s="70">
        <v>28973.550761849998</v>
      </c>
      <c r="W20" s="70">
        <v>3898.6322750399704</v>
      </c>
      <c r="X20" s="72">
        <v>23347.814436850003</v>
      </c>
      <c r="Y20" s="70">
        <v>22157.736938990001</v>
      </c>
      <c r="Z20" s="70">
        <v>20698.741407430003</v>
      </c>
      <c r="AA20" s="70">
        <v>108170.52717428998</v>
      </c>
      <c r="AB20" s="72">
        <v>28384.001734569996</v>
      </c>
      <c r="AC20" s="70">
        <v>3126.3416989300022</v>
      </c>
      <c r="AD20" s="70">
        <v>48759.873560000015</v>
      </c>
      <c r="AE20" s="70">
        <v>40460.39541504001</v>
      </c>
      <c r="AF20" s="72">
        <v>-6157.083240099998</v>
      </c>
      <c r="AG20" s="70">
        <v>-11140.763489809993</v>
      </c>
      <c r="AH20" s="70">
        <v>7431.4739792900054</v>
      </c>
      <c r="AI20" s="70">
        <v>64233.989534920016</v>
      </c>
      <c r="AJ20" s="72">
        <v>20910.692971099994</v>
      </c>
      <c r="AK20" s="70">
        <v>15184.832088310028</v>
      </c>
      <c r="AL20" s="70">
        <v>28588.694939149995</v>
      </c>
      <c r="AM20" s="70">
        <v>18917.260417709957</v>
      </c>
      <c r="AN20" s="72">
        <v>37519.162737589999</v>
      </c>
      <c r="AO20" s="70">
        <v>70604.311124309985</v>
      </c>
      <c r="AP20" s="70">
        <v>-31250.082150829985</v>
      </c>
      <c r="AQ20" s="70">
        <v>174655.31934505</v>
      </c>
      <c r="AR20" s="72">
        <v>11886.404643809999</v>
      </c>
      <c r="AS20" s="70">
        <v>19788.53146287</v>
      </c>
      <c r="AT20" s="70">
        <v>-19170.150740550002</v>
      </c>
      <c r="AU20" s="70">
        <v>173292.80258212</v>
      </c>
      <c r="AV20" s="72">
        <v>68343.946608589991</v>
      </c>
      <c r="AW20" s="70">
        <v>281353.37617869</v>
      </c>
      <c r="AX20" s="70">
        <v>116353.94274968002</v>
      </c>
      <c r="AY20" s="70">
        <v>385790.69871163997</v>
      </c>
      <c r="AZ20" s="72">
        <v>305891.14309635997</v>
      </c>
      <c r="BA20" s="70">
        <v>326822.37161306001</v>
      </c>
      <c r="BB20" s="70">
        <v>240056.17615843995</v>
      </c>
      <c r="BC20" s="70">
        <v>391993.95085337007</v>
      </c>
      <c r="BD20" s="72">
        <v>365450.40882050002</v>
      </c>
      <c r="BE20" s="70">
        <v>122325.12494893</v>
      </c>
      <c r="BF20" s="70">
        <v>272124.07909849007</v>
      </c>
      <c r="BG20" s="70">
        <v>650883.68724884989</v>
      </c>
      <c r="BI20" s="70"/>
    </row>
    <row r="21" spans="1:61" ht="20.100000000000001" customHeight="1" x14ac:dyDescent="0.25">
      <c r="A21" s="104"/>
      <c r="B21" s="31" t="str">
        <f>IF('0'!$A$1=1,"Запозичення","Borrowing")</f>
        <v>Запозичення</v>
      </c>
      <c r="C21" s="12">
        <v>401000</v>
      </c>
      <c r="D21" s="70">
        <v>23695.24879754</v>
      </c>
      <c r="E21" s="70">
        <v>36106.609416809995</v>
      </c>
      <c r="F21" s="70">
        <v>4503.8082010299986</v>
      </c>
      <c r="G21" s="71">
        <v>19477.587654550007</v>
      </c>
      <c r="H21" s="70">
        <v>23761.387147449997</v>
      </c>
      <c r="I21" s="70">
        <v>26695.693105470004</v>
      </c>
      <c r="J21" s="70">
        <v>37268.5282553</v>
      </c>
      <c r="K21" s="71">
        <v>27710.005278249999</v>
      </c>
      <c r="L21" s="70">
        <v>44230.19890191</v>
      </c>
      <c r="M21" s="70">
        <v>32996.117966609992</v>
      </c>
      <c r="N21" s="70">
        <v>29768.978817380004</v>
      </c>
      <c r="O21" s="71">
        <v>53893.364717540011</v>
      </c>
      <c r="P21" s="70">
        <v>27169.6665526</v>
      </c>
      <c r="Q21" s="70">
        <v>83068.348832429998</v>
      </c>
      <c r="R21" s="70">
        <v>116113.07066548</v>
      </c>
      <c r="S21" s="71">
        <v>98687.69216231996</v>
      </c>
      <c r="T21" s="70">
        <v>91035.38472781</v>
      </c>
      <c r="U21" s="70">
        <v>66738.113633730027</v>
      </c>
      <c r="V21" s="70">
        <v>52542.401439089997</v>
      </c>
      <c r="W21" s="70">
        <v>303843.07413227996</v>
      </c>
      <c r="X21" s="72">
        <v>57438.955398450009</v>
      </c>
      <c r="Y21" s="70">
        <v>57260.868060080014</v>
      </c>
      <c r="Z21" s="70">
        <v>55580.489035340011</v>
      </c>
      <c r="AA21" s="70">
        <v>137431.81509009999</v>
      </c>
      <c r="AB21" s="72">
        <v>37154.194533050002</v>
      </c>
      <c r="AC21" s="70">
        <v>27586.675486690001</v>
      </c>
      <c r="AD21" s="70">
        <v>121815.30914677</v>
      </c>
      <c r="AE21" s="70">
        <v>292693.30982359999</v>
      </c>
      <c r="AF21" s="72">
        <v>50753.019590490003</v>
      </c>
      <c r="AG21" s="70">
        <v>36740.163379559992</v>
      </c>
      <c r="AH21" s="70">
        <v>55422.440305240016</v>
      </c>
      <c r="AI21" s="70">
        <v>146115.54141723999</v>
      </c>
      <c r="AJ21" s="72">
        <v>115431.84925025</v>
      </c>
      <c r="AK21" s="70">
        <v>131635.36848057003</v>
      </c>
      <c r="AL21" s="70">
        <v>115954.74123669995</v>
      </c>
      <c r="AM21" s="70">
        <v>66369.374747639929</v>
      </c>
      <c r="AN21" s="72">
        <v>99413.862696019991</v>
      </c>
      <c r="AO21" s="70">
        <v>165583.46976034</v>
      </c>
      <c r="AP21" s="70">
        <v>152543.19453248003</v>
      </c>
      <c r="AQ21" s="70">
        <v>229827.6395757299</v>
      </c>
      <c r="AR21" s="72">
        <v>119984.82190955999</v>
      </c>
      <c r="AS21" s="70">
        <v>146225.32491491002</v>
      </c>
      <c r="AT21" s="70">
        <v>108290.64077424997</v>
      </c>
      <c r="AU21" s="70">
        <v>258140.44669955998</v>
      </c>
      <c r="AV21" s="72">
        <v>165407.49536437</v>
      </c>
      <c r="AW21" s="70">
        <v>401781.68986431003</v>
      </c>
      <c r="AX21" s="70">
        <v>208229.39433732</v>
      </c>
      <c r="AY21" s="70">
        <v>533976.51694453997</v>
      </c>
      <c r="AZ21" s="72">
        <v>404766.01420891</v>
      </c>
      <c r="BA21" s="70">
        <v>477080.30050295993</v>
      </c>
      <c r="BB21" s="70">
        <v>345234.99855516007</v>
      </c>
      <c r="BC21" s="70">
        <v>479181.86543620989</v>
      </c>
      <c r="BD21" s="72">
        <v>481091.38837359997</v>
      </c>
      <c r="BE21" s="70">
        <v>265835.57941916003</v>
      </c>
      <c r="BF21" s="70">
        <v>986980.04165020993</v>
      </c>
      <c r="BG21" s="70">
        <v>809479.67430411011</v>
      </c>
      <c r="BI21" s="70"/>
    </row>
    <row r="22" spans="1:61" ht="20.100000000000001" customHeight="1" x14ac:dyDescent="0.25">
      <c r="A22" s="104"/>
      <c r="B22" s="31" t="str">
        <f>IF('0'!$A$1=1,"Погашення","Repayment")</f>
        <v>Погашення</v>
      </c>
      <c r="C22" s="12">
        <v>402000</v>
      </c>
      <c r="D22" s="70">
        <v>-15389.85050099</v>
      </c>
      <c r="E22" s="70">
        <v>-6951.5517405700011</v>
      </c>
      <c r="F22" s="70">
        <v>-14645.618653920003</v>
      </c>
      <c r="G22" s="71">
        <v>-10522.974330509998</v>
      </c>
      <c r="H22" s="70">
        <v>-10787.53928485</v>
      </c>
      <c r="I22" s="70">
        <v>-22263.803530669997</v>
      </c>
      <c r="J22" s="70">
        <v>-17742.431362439995</v>
      </c>
      <c r="K22" s="71">
        <v>-19896.444755670003</v>
      </c>
      <c r="L22" s="70">
        <v>-15017.682169420001</v>
      </c>
      <c r="M22" s="70">
        <v>-20429.408583610002</v>
      </c>
      <c r="N22" s="70">
        <v>-19880.902936830011</v>
      </c>
      <c r="O22" s="71">
        <v>-25080.908220450001</v>
      </c>
      <c r="P22" s="70">
        <v>-17462.255696580003</v>
      </c>
      <c r="Q22" s="70">
        <v>-30939.188372190001</v>
      </c>
      <c r="R22" s="70">
        <v>-22852.117610089997</v>
      </c>
      <c r="S22" s="71">
        <v>-52842.399053169996</v>
      </c>
      <c r="T22" s="70">
        <v>-34319.544603599999</v>
      </c>
      <c r="U22" s="70">
        <v>-41511.893815409996</v>
      </c>
      <c r="V22" s="70">
        <v>-23568.85067724</v>
      </c>
      <c r="W22" s="70">
        <v>-330498.98105869</v>
      </c>
      <c r="X22" s="72">
        <v>-25818.843107349996</v>
      </c>
      <c r="Y22" s="70">
        <v>-24383.48863906</v>
      </c>
      <c r="Z22" s="70">
        <v>-34881.747627909994</v>
      </c>
      <c r="AA22" s="70">
        <v>-29261.287915809982</v>
      </c>
      <c r="AB22" s="72">
        <v>-8770.1927984799986</v>
      </c>
      <c r="AC22" s="70">
        <v>-29699.241538400005</v>
      </c>
      <c r="AD22" s="70">
        <v>-73055.435586769992</v>
      </c>
      <c r="AE22" s="70">
        <v>-252232.91440856003</v>
      </c>
      <c r="AF22" s="72">
        <v>-56910.102830590004</v>
      </c>
      <c r="AG22" s="70">
        <v>-47880.926869369992</v>
      </c>
      <c r="AH22" s="70">
        <v>-47990.966325949994</v>
      </c>
      <c r="AI22" s="70">
        <v>-81881.551882319967</v>
      </c>
      <c r="AJ22" s="72">
        <v>-94521.156279150004</v>
      </c>
      <c r="AK22" s="70">
        <v>-116450.53639225998</v>
      </c>
      <c r="AL22" s="70">
        <v>-87366.046297549969</v>
      </c>
      <c r="AM22" s="70">
        <v>-47452.114329929987</v>
      </c>
      <c r="AN22" s="72">
        <v>-61894.699958429999</v>
      </c>
      <c r="AO22" s="70">
        <v>-94979.158636030013</v>
      </c>
      <c r="AP22" s="70">
        <v>-174788.81381907</v>
      </c>
      <c r="AQ22" s="70">
        <v>-55172.320230679994</v>
      </c>
      <c r="AR22" s="72">
        <v>-108098.41726575</v>
      </c>
      <c r="AS22" s="70">
        <v>-126436.79345204</v>
      </c>
      <c r="AT22" s="70">
        <v>-127460.79151480005</v>
      </c>
      <c r="AU22" s="70">
        <v>-84847.644117439981</v>
      </c>
      <c r="AV22" s="72">
        <v>-97063.548755779993</v>
      </c>
      <c r="AW22" s="70">
        <v>-120428.31368562003</v>
      </c>
      <c r="AX22" s="70">
        <v>-91875.451587639982</v>
      </c>
      <c r="AY22" s="70">
        <v>-148185.8182329</v>
      </c>
      <c r="AZ22" s="72">
        <v>-100013.63611255</v>
      </c>
      <c r="BA22" s="70">
        <v>-150257.92888989998</v>
      </c>
      <c r="BB22" s="70">
        <v>-105178.82239672</v>
      </c>
      <c r="BC22" s="70">
        <v>-87187.914582840036</v>
      </c>
      <c r="BD22" s="72">
        <v>-115640.97955310001</v>
      </c>
      <c r="BE22" s="70">
        <v>-143510.45447022998</v>
      </c>
      <c r="BF22" s="70">
        <v>-694372.69609856</v>
      </c>
      <c r="BG22" s="70">
        <v>-158595.98705525999</v>
      </c>
      <c r="BI22" s="70"/>
    </row>
    <row r="23" spans="1:61" ht="20.100000000000001" customHeight="1" x14ac:dyDescent="0.25">
      <c r="A23" s="104"/>
      <c r="B23" s="31" t="str">
        <f>IF('0'!$A$1=1,"Коригування","Adjustments")</f>
        <v>Коригування</v>
      </c>
      <c r="C23" s="12">
        <v>403000</v>
      </c>
      <c r="D23" s="70">
        <v>0</v>
      </c>
      <c r="E23" s="70">
        <v>0</v>
      </c>
      <c r="F23" s="70">
        <v>0</v>
      </c>
      <c r="G23" s="71">
        <v>0</v>
      </c>
      <c r="H23" s="70">
        <v>0</v>
      </c>
      <c r="I23" s="70">
        <v>0</v>
      </c>
      <c r="J23" s="70">
        <v>0</v>
      </c>
      <c r="K23" s="71">
        <v>0</v>
      </c>
      <c r="L23" s="70">
        <v>0</v>
      </c>
      <c r="M23" s="70">
        <v>0</v>
      </c>
      <c r="N23" s="70">
        <v>0</v>
      </c>
      <c r="O23" s="71">
        <v>0</v>
      </c>
      <c r="P23" s="70">
        <v>0</v>
      </c>
      <c r="Q23" s="70">
        <v>0</v>
      </c>
      <c r="R23" s="70">
        <v>0</v>
      </c>
      <c r="S23" s="71">
        <v>0</v>
      </c>
      <c r="T23" s="70">
        <v>0</v>
      </c>
      <c r="U23" s="70">
        <v>0</v>
      </c>
      <c r="V23" s="70">
        <v>0</v>
      </c>
      <c r="W23" s="70">
        <v>30554.539201450003</v>
      </c>
      <c r="X23" s="72">
        <v>-8272.2978542500005</v>
      </c>
      <c r="Y23" s="70">
        <v>-10719.64248203</v>
      </c>
      <c r="Z23" s="70">
        <v>0</v>
      </c>
      <c r="AA23" s="70">
        <v>0</v>
      </c>
      <c r="AB23" s="72">
        <v>0</v>
      </c>
      <c r="AC23" s="70">
        <v>5238.9077506399999</v>
      </c>
      <c r="AD23" s="70">
        <v>0</v>
      </c>
      <c r="AE23" s="70">
        <v>0</v>
      </c>
      <c r="AF23" s="72">
        <v>0</v>
      </c>
      <c r="AG23" s="70">
        <v>0</v>
      </c>
      <c r="AH23" s="70">
        <v>0</v>
      </c>
      <c r="AI23" s="70">
        <v>0</v>
      </c>
      <c r="AJ23" s="72">
        <v>0</v>
      </c>
      <c r="AK23" s="70">
        <v>0</v>
      </c>
      <c r="AL23" s="70">
        <v>0</v>
      </c>
      <c r="AM23" s="70">
        <v>0</v>
      </c>
      <c r="AN23" s="72">
        <v>0</v>
      </c>
      <c r="AO23" s="70">
        <v>0</v>
      </c>
      <c r="AP23" s="70">
        <v>-9004.4628642400003</v>
      </c>
      <c r="AQ23" s="70">
        <v>0</v>
      </c>
      <c r="AR23" s="72">
        <v>0</v>
      </c>
      <c r="AS23" s="70">
        <v>0</v>
      </c>
      <c r="AT23" s="70">
        <v>0</v>
      </c>
      <c r="AU23" s="70">
        <v>0</v>
      </c>
      <c r="AV23" s="72">
        <v>0</v>
      </c>
      <c r="AW23" s="70">
        <v>0</v>
      </c>
      <c r="AX23" s="70">
        <v>0</v>
      </c>
      <c r="AY23" s="70">
        <v>0</v>
      </c>
      <c r="AZ23" s="72">
        <v>1138.7650000000001</v>
      </c>
      <c r="BA23" s="70">
        <v>0</v>
      </c>
      <c r="BB23" s="70">
        <v>0</v>
      </c>
      <c r="BC23" s="70">
        <v>0</v>
      </c>
      <c r="BD23" s="72">
        <v>0</v>
      </c>
      <c r="BE23" s="70">
        <v>0</v>
      </c>
      <c r="BF23" s="70">
        <v>-20483.266453159998</v>
      </c>
      <c r="BG23" s="70">
        <v>0</v>
      </c>
      <c r="BI23" s="70"/>
    </row>
    <row r="24" spans="1:61" ht="25.2" customHeight="1" x14ac:dyDescent="0.25">
      <c r="A24" s="104"/>
      <c r="B24" s="30" t="str">
        <f>IF('0'!$A$1=1,"Фінансування за рахунок надходжень від приватизації","Privatization")</f>
        <v>Фінансування за рахунок надходжень від приватизації</v>
      </c>
      <c r="C24" s="12">
        <v>500000</v>
      </c>
      <c r="D24" s="70">
        <v>1094.40764949</v>
      </c>
      <c r="E24" s="70">
        <v>9865.8675881800009</v>
      </c>
      <c r="F24" s="70">
        <v>33.912986530000126</v>
      </c>
      <c r="G24" s="71">
        <v>486.11736547000146</v>
      </c>
      <c r="H24" s="70">
        <v>4086.3346078499999</v>
      </c>
      <c r="I24" s="70">
        <v>1007.6758051400002</v>
      </c>
      <c r="J24" s="70">
        <v>257.07116832000065</v>
      </c>
      <c r="K24" s="71">
        <v>1412.4633125099999</v>
      </c>
      <c r="L24" s="70">
        <v>25.83061206</v>
      </c>
      <c r="M24" s="70">
        <v>147.13959260000001</v>
      </c>
      <c r="N24" s="70">
        <v>743.07458913000005</v>
      </c>
      <c r="O24" s="71">
        <v>563.92388133999998</v>
      </c>
      <c r="P24" s="70">
        <v>47.665758060000009</v>
      </c>
      <c r="Q24" s="70">
        <v>5.0901178199999961</v>
      </c>
      <c r="R24" s="70">
        <v>5.7007947299999984</v>
      </c>
      <c r="S24" s="71">
        <v>408.46405631000005</v>
      </c>
      <c r="T24" s="70">
        <v>104.087772</v>
      </c>
      <c r="U24" s="70">
        <v>12.69604984999998</v>
      </c>
      <c r="V24" s="70">
        <v>10.05858846000001</v>
      </c>
      <c r="W24" s="70">
        <v>24.646278449999983</v>
      </c>
      <c r="X24" s="72">
        <v>24.321710340000003</v>
      </c>
      <c r="Y24" s="70">
        <v>17.727795659999991</v>
      </c>
      <c r="Z24" s="70">
        <v>30.810490540000018</v>
      </c>
      <c r="AA24" s="70">
        <v>116.06300813</v>
      </c>
      <c r="AB24" s="72">
        <v>17.01244707</v>
      </c>
      <c r="AC24" s="70">
        <v>93.785808450000019</v>
      </c>
      <c r="AD24" s="70">
        <v>3191.9575878399996</v>
      </c>
      <c r="AE24" s="70">
        <v>74.0030123800002</v>
      </c>
      <c r="AF24" s="72">
        <v>34.631883460000005</v>
      </c>
      <c r="AG24" s="70">
        <v>15.271777049999997</v>
      </c>
      <c r="AH24" s="70">
        <v>27.441837610000015</v>
      </c>
      <c r="AI24" s="70">
        <v>191.40970068000001</v>
      </c>
      <c r="AJ24" s="72">
        <v>183.97759181999999</v>
      </c>
      <c r="AK24" s="70">
        <v>81.555674420000003</v>
      </c>
      <c r="AL24" s="70">
        <v>132.70532215000003</v>
      </c>
      <c r="AM24" s="70">
        <v>151.27739831000008</v>
      </c>
      <c r="AN24" s="72">
        <v>202.28538114999998</v>
      </c>
      <c r="AO24" s="70">
        <v>304.57980125</v>
      </c>
      <c r="AP24" s="70">
        <v>1385.6860051999997</v>
      </c>
      <c r="AQ24" s="70">
        <v>355.62658166999995</v>
      </c>
      <c r="AR24" s="72">
        <v>529.68709856999999</v>
      </c>
      <c r="AS24" s="70">
        <v>519.21500508999998</v>
      </c>
      <c r="AT24" s="70">
        <v>1037.4472259700003</v>
      </c>
      <c r="AU24" s="70">
        <v>3011.5148078599996</v>
      </c>
      <c r="AV24" s="72">
        <v>296.86541169999998</v>
      </c>
      <c r="AW24" s="70">
        <v>0.73414592999995421</v>
      </c>
      <c r="AX24" s="70">
        <v>5.9797569599999747</v>
      </c>
      <c r="AY24" s="70">
        <v>1408.4412870900001</v>
      </c>
      <c r="AZ24" s="72">
        <v>902.12909817999991</v>
      </c>
      <c r="BA24" s="70">
        <v>915.95241145000034</v>
      </c>
      <c r="BB24" s="70">
        <v>865.56145138000022</v>
      </c>
      <c r="BC24" s="70">
        <v>470.79856663999942</v>
      </c>
      <c r="BD24" s="72">
        <v>607.53171669000005</v>
      </c>
      <c r="BE24" s="70">
        <v>443.1311419299999</v>
      </c>
      <c r="BF24" s="70">
        <v>1177.8667194999998</v>
      </c>
      <c r="BG24" s="70">
        <v>7710.0762082599995</v>
      </c>
      <c r="BI24" s="70"/>
    </row>
    <row r="25" spans="1:61" ht="25.2" customHeight="1" x14ac:dyDescent="0.25">
      <c r="A25" s="104"/>
      <c r="B25" s="30" t="str">
        <f>IF('0'!$A$1=1,"Фінансування за активними операціями","Financing under asset-side transactions")</f>
        <v>Фінансування за активними операціями</v>
      </c>
      <c r="C25" s="12">
        <v>600000</v>
      </c>
      <c r="D25" s="70">
        <v>-8687.4580556800029</v>
      </c>
      <c r="E25" s="70">
        <v>-28021.789729980013</v>
      </c>
      <c r="F25" s="70">
        <v>1493.7453997500052</v>
      </c>
      <c r="G25" s="71">
        <v>10519.826650039999</v>
      </c>
      <c r="H25" s="70">
        <v>-16348.345238599995</v>
      </c>
      <c r="I25" s="70">
        <v>3591.2633713299983</v>
      </c>
      <c r="J25" s="70">
        <v>-8263.4336325599979</v>
      </c>
      <c r="K25" s="71">
        <v>20297.266481899991</v>
      </c>
      <c r="L25" s="70">
        <v>-23555.569931389997</v>
      </c>
      <c r="M25" s="70">
        <v>9642.4082755599939</v>
      </c>
      <c r="N25" s="70">
        <v>-4843.8182711999925</v>
      </c>
      <c r="O25" s="71">
        <v>387.55102647998501</v>
      </c>
      <c r="P25" s="70">
        <v>-10252.022392910003</v>
      </c>
      <c r="Q25" s="70">
        <v>-30860.788504669996</v>
      </c>
      <c r="R25" s="70">
        <v>-81149.005432360005</v>
      </c>
      <c r="S25" s="71">
        <v>-7117.4628645799967</v>
      </c>
      <c r="T25" s="70">
        <v>-70789.609539450001</v>
      </c>
      <c r="U25" s="70">
        <v>-23539.804274279988</v>
      </c>
      <c r="V25" s="70">
        <v>-49221.919572510044</v>
      </c>
      <c r="W25" s="70">
        <v>59483.84798014001</v>
      </c>
      <c r="X25" s="72">
        <v>-27241.299401280019</v>
      </c>
      <c r="Y25" s="70">
        <v>-7026.8332710899922</v>
      </c>
      <c r="Z25" s="70">
        <v>-316.23903184997471</v>
      </c>
      <c r="AA25" s="70">
        <v>-85165.465387370015</v>
      </c>
      <c r="AB25" s="72">
        <v>-32406.333875349981</v>
      </c>
      <c r="AC25" s="70">
        <v>-51356.54100189</v>
      </c>
      <c r="AD25" s="70">
        <v>-41442.583378469993</v>
      </c>
      <c r="AE25" s="70">
        <v>43223.813298070032</v>
      </c>
      <c r="AF25" s="72">
        <v>9112.3879206600031</v>
      </c>
      <c r="AG25" s="70">
        <v>-2330.4067906999971</v>
      </c>
      <c r="AH25" s="70">
        <v>-11532.265864690022</v>
      </c>
      <c r="AI25" s="70">
        <v>17905.70580562</v>
      </c>
      <c r="AJ25" s="72">
        <v>-12135.093338870007</v>
      </c>
      <c r="AK25" s="70">
        <v>-45285.904766330001</v>
      </c>
      <c r="AL25" s="70">
        <v>-16419.536274739992</v>
      </c>
      <c r="AM25" s="70">
        <v>76953.729278569997</v>
      </c>
      <c r="AN25" s="72">
        <v>-20350.514281569973</v>
      </c>
      <c r="AO25" s="70">
        <v>-84880.863756780018</v>
      </c>
      <c r="AP25" s="70">
        <v>85485.119538400002</v>
      </c>
      <c r="AQ25" s="70">
        <v>-9571.783722670003</v>
      </c>
      <c r="AR25" s="72">
        <v>-6101.2887835299998</v>
      </c>
      <c r="AS25" s="70">
        <v>-12083.385039979999</v>
      </c>
      <c r="AT25" s="70">
        <v>1073.3860380899969</v>
      </c>
      <c r="AU25" s="70">
        <v>14025.292952210002</v>
      </c>
      <c r="AV25" s="72">
        <v>-37329.326692730006</v>
      </c>
      <c r="AW25" s="70">
        <v>36365.826370920011</v>
      </c>
      <c r="AX25" s="70">
        <v>-57970.926542869995</v>
      </c>
      <c r="AY25" s="70">
        <v>50374.71825713999</v>
      </c>
      <c r="AZ25" s="72">
        <v>-126277.77258333001</v>
      </c>
      <c r="BA25" s="70">
        <v>-94623.342990520017</v>
      </c>
      <c r="BB25" s="70">
        <v>52954.706152390019</v>
      </c>
      <c r="BC25" s="70">
        <v>231490.85359519999</v>
      </c>
      <c r="BD25" s="72">
        <v>-198066.21726124</v>
      </c>
      <c r="BE25" s="70">
        <v>268488.34311129001</v>
      </c>
      <c r="BF25" s="70">
        <v>-105009.32235976</v>
      </c>
      <c r="BG25" s="70">
        <v>-34666.343471269996</v>
      </c>
      <c r="BI25" s="70"/>
    </row>
    <row r="26" spans="1:61" ht="35.1" customHeight="1" x14ac:dyDescent="0.25">
      <c r="A26" s="104"/>
      <c r="B26" s="31"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26" s="12">
        <v>601000</v>
      </c>
      <c r="D26" s="70">
        <v>-907.3378014000001</v>
      </c>
      <c r="E26" s="70">
        <v>-17997.409688010001</v>
      </c>
      <c r="F26" s="70">
        <v>-328.85396089999995</v>
      </c>
      <c r="G26" s="71">
        <v>-2066.7364760200035</v>
      </c>
      <c r="H26" s="70">
        <v>-7824.2853606099998</v>
      </c>
      <c r="I26" s="70">
        <v>-348.24767173999953</v>
      </c>
      <c r="J26" s="70">
        <v>-1221.2530527099998</v>
      </c>
      <c r="K26" s="71">
        <v>2428.3029673100009</v>
      </c>
      <c r="L26" s="70">
        <v>-8604.1283447700007</v>
      </c>
      <c r="M26" s="70">
        <v>-315.20003676000124</v>
      </c>
      <c r="N26" s="70">
        <v>-4995.2981876500016</v>
      </c>
      <c r="O26" s="71">
        <v>-769.70732789000067</v>
      </c>
      <c r="P26" s="70">
        <v>-11062.607320779998</v>
      </c>
      <c r="Q26" s="70">
        <v>-11795.985999999999</v>
      </c>
      <c r="R26" s="70">
        <v>-73739.481952329996</v>
      </c>
      <c r="S26" s="71">
        <v>-26716.092999999993</v>
      </c>
      <c r="T26" s="70">
        <v>-17200.32</v>
      </c>
      <c r="U26" s="70">
        <v>-30503.920846939996</v>
      </c>
      <c r="V26" s="70">
        <v>-12745.772964579999</v>
      </c>
      <c r="W26" s="70">
        <v>-14150.900435420001</v>
      </c>
      <c r="X26" s="72">
        <v>-20037.915476320002</v>
      </c>
      <c r="Y26" s="70">
        <v>-3124.6661345100001</v>
      </c>
      <c r="Z26" s="70">
        <v>-2210.3081523799992</v>
      </c>
      <c r="AA26" s="70">
        <v>-103842.62823679001</v>
      </c>
      <c r="AB26" s="72">
        <v>-37012.794696899997</v>
      </c>
      <c r="AC26" s="70">
        <v>-3485.525447809996</v>
      </c>
      <c r="AD26" s="70">
        <v>-22920.218910260002</v>
      </c>
      <c r="AE26" s="70">
        <v>-7284.4579450299934</v>
      </c>
      <c r="AF26" s="72">
        <v>-14906.58163963</v>
      </c>
      <c r="AG26" s="70">
        <v>265.29588173999946</v>
      </c>
      <c r="AH26" s="70">
        <v>1880.3133395900004</v>
      </c>
      <c r="AI26" s="70">
        <v>13701.045185110001</v>
      </c>
      <c r="AJ26" s="72">
        <v>-4480.99225002</v>
      </c>
      <c r="AK26" s="70">
        <v>3003.5365386000003</v>
      </c>
      <c r="AL26" s="70">
        <v>2811.9280690799997</v>
      </c>
      <c r="AM26" s="70">
        <v>7662.1751508099978</v>
      </c>
      <c r="AN26" s="72">
        <v>-5750.2431635699995</v>
      </c>
      <c r="AO26" s="70">
        <v>-470.11625337000078</v>
      </c>
      <c r="AP26" s="70">
        <v>-8241.4902131999988</v>
      </c>
      <c r="AQ26" s="70">
        <v>9622.9580754399976</v>
      </c>
      <c r="AR26" s="72">
        <v>-7109.2775293000004</v>
      </c>
      <c r="AS26" s="70">
        <v>-3370.1774189399994</v>
      </c>
      <c r="AT26" s="70">
        <v>-1037.2520062399999</v>
      </c>
      <c r="AU26" s="70">
        <v>-6118.8684930100026</v>
      </c>
      <c r="AV26" s="72">
        <v>-3051.99127877</v>
      </c>
      <c r="AW26" s="70">
        <v>-284.08445801000016</v>
      </c>
      <c r="AX26" s="70">
        <v>-544.01028994999979</v>
      </c>
      <c r="AY26" s="70">
        <v>-27843.978163719999</v>
      </c>
      <c r="AZ26" s="72">
        <v>-2353.8641295000002</v>
      </c>
      <c r="BA26" s="70">
        <v>-1122.8537856600001</v>
      </c>
      <c r="BB26" s="70">
        <v>2478.2202536400005</v>
      </c>
      <c r="BC26" s="70">
        <v>758.19878639999979</v>
      </c>
      <c r="BD26" s="72">
        <v>227.11210907</v>
      </c>
      <c r="BE26" s="70">
        <v>1014.4732929</v>
      </c>
      <c r="BF26" s="70">
        <v>-218.91901259000011</v>
      </c>
      <c r="BG26" s="70">
        <v>-19908.588201899998</v>
      </c>
      <c r="BI26" s="70"/>
    </row>
    <row r="27" spans="1:61" ht="20.100000000000001" customHeight="1" x14ac:dyDescent="0.25">
      <c r="A27" s="104"/>
      <c r="B27" s="31" t="str">
        <f>IF('0'!$A$1=1,"Зміни обсягів  готівкових коштів","Change in cash volumes")</f>
        <v>Зміни обсягів  готівкових коштів</v>
      </c>
      <c r="C27" s="12">
        <v>602000</v>
      </c>
      <c r="D27" s="70">
        <v>-8709.6006977300021</v>
      </c>
      <c r="E27" s="70">
        <v>-12550.553462700005</v>
      </c>
      <c r="F27" s="70">
        <v>3854.1000613800061</v>
      </c>
      <c r="G27" s="71">
        <v>13387.9229884</v>
      </c>
      <c r="H27" s="70">
        <v>-10476.868797239995</v>
      </c>
      <c r="I27" s="70">
        <v>642.32889086999603</v>
      </c>
      <c r="J27" s="70">
        <v>-5331.5409820099976</v>
      </c>
      <c r="K27" s="71">
        <v>19966.914634479996</v>
      </c>
      <c r="L27" s="70">
        <v>-17144.248023019998</v>
      </c>
      <c r="M27" s="70">
        <v>5013.0799000299958</v>
      </c>
      <c r="N27" s="70">
        <v>2109.3999561700057</v>
      </c>
      <c r="O27" s="71">
        <v>1394.6186594399878</v>
      </c>
      <c r="P27" s="70">
        <v>-490.63285534000329</v>
      </c>
      <c r="Q27" s="70">
        <v>-22177.244046229996</v>
      </c>
      <c r="R27" s="70">
        <v>-4777.5935563500097</v>
      </c>
      <c r="S27" s="71">
        <v>22071.733859990007</v>
      </c>
      <c r="T27" s="70">
        <v>-53654.120998679995</v>
      </c>
      <c r="U27" s="70">
        <v>6923.4808628300088</v>
      </c>
      <c r="V27" s="70">
        <v>-36390.102214480037</v>
      </c>
      <c r="W27" s="70">
        <v>73665.540764830017</v>
      </c>
      <c r="X27" s="72">
        <v>-7203.4035117100248</v>
      </c>
      <c r="Y27" s="70">
        <v>-3905.3276562599876</v>
      </c>
      <c r="Z27" s="70">
        <v>1899.4095087800251</v>
      </c>
      <c r="AA27" s="70">
        <v>18675.0025676</v>
      </c>
      <c r="AB27" s="72">
        <v>4573.9436323900118</v>
      </c>
      <c r="AC27" s="70">
        <v>-47914.895469600015</v>
      </c>
      <c r="AD27" s="70">
        <v>-18511.661373340001</v>
      </c>
      <c r="AE27" s="70">
        <v>50577.531555100024</v>
      </c>
      <c r="AF27" s="72">
        <v>23915.912262950005</v>
      </c>
      <c r="AG27" s="70">
        <v>-2687.6204495899983</v>
      </c>
      <c r="AH27" s="70">
        <v>-13270.462785510023</v>
      </c>
      <c r="AI27" s="70">
        <v>4258.2273466800034</v>
      </c>
      <c r="AJ27" s="72">
        <v>-7814.734225970009</v>
      </c>
      <c r="AK27" s="70">
        <v>-48359.338796359996</v>
      </c>
      <c r="AL27" s="70">
        <v>-19066.543967659978</v>
      </c>
      <c r="AM27" s="70">
        <v>69358.067562510012</v>
      </c>
      <c r="AN27" s="72">
        <v>-14800.337542489975</v>
      </c>
      <c r="AO27" s="70">
        <v>-84532.740936030023</v>
      </c>
      <c r="AP27" s="70">
        <v>93942.164481939981</v>
      </c>
      <c r="AQ27" s="70">
        <v>-19087.81398313</v>
      </c>
      <c r="AR27" s="72">
        <v>-9377.9176010400006</v>
      </c>
      <c r="AS27" s="70">
        <v>-10617.178984919999</v>
      </c>
      <c r="AT27" s="70">
        <v>-13942.178360000002</v>
      </c>
      <c r="AU27" s="70">
        <v>35979.946895300003</v>
      </c>
      <c r="AV27" s="72">
        <v>-48489.079412830004</v>
      </c>
      <c r="AW27" s="70">
        <v>-26102.790943479988</v>
      </c>
      <c r="AX27" s="70">
        <v>-35901.3668225</v>
      </c>
      <c r="AY27" s="70">
        <v>12266.515932559982</v>
      </c>
      <c r="AZ27" s="72">
        <v>-182125.42677717999</v>
      </c>
      <c r="BA27" s="70">
        <v>-75071.340861660021</v>
      </c>
      <c r="BB27" s="70">
        <v>3292.6063216500042</v>
      </c>
      <c r="BC27" s="70">
        <v>91136.384706580022</v>
      </c>
      <c r="BD27" s="72">
        <v>-286676.77032988</v>
      </c>
      <c r="BE27" s="70">
        <v>-458.32178949000081</v>
      </c>
      <c r="BF27" s="70">
        <v>-8668.4984947299818</v>
      </c>
      <c r="BG27" s="70">
        <v>103960.21362061996</v>
      </c>
      <c r="BI27" s="70"/>
    </row>
    <row r="28" spans="1:61" ht="20.100000000000001" customHeight="1" x14ac:dyDescent="0.25">
      <c r="A28" s="104"/>
      <c r="B28" s="32" t="str">
        <f>IF('0'!$A$1=1,"Фінансування за рахунок коштів єдиного казначейського рахунку","Financing at the expense of resources of single treasury account")</f>
        <v>Фінансування за рахунок коштів єдиного казначейського рахунку</v>
      </c>
      <c r="C28" s="16">
        <v>603000</v>
      </c>
      <c r="D28" s="79">
        <v>929.48044345000028</v>
      </c>
      <c r="E28" s="79">
        <v>2526.1734207300005</v>
      </c>
      <c r="F28" s="79">
        <v>-2031.5007007300003</v>
      </c>
      <c r="G28" s="80">
        <v>-801.35986233999995</v>
      </c>
      <c r="H28" s="79">
        <v>1952.8089192500001</v>
      </c>
      <c r="I28" s="79">
        <v>3297.1821522</v>
      </c>
      <c r="J28" s="79">
        <v>-1710.6395978399996</v>
      </c>
      <c r="K28" s="80">
        <v>-2097.95111989</v>
      </c>
      <c r="L28" s="79">
        <v>2192.8064364000002</v>
      </c>
      <c r="M28" s="79">
        <v>4944.5284122899975</v>
      </c>
      <c r="N28" s="79">
        <v>-1957.9200397199993</v>
      </c>
      <c r="O28" s="80">
        <v>-237.36030507000032</v>
      </c>
      <c r="P28" s="79">
        <v>1301.2177832099999</v>
      </c>
      <c r="Q28" s="79">
        <v>3112.4415415599997</v>
      </c>
      <c r="R28" s="79">
        <v>-2631.9299236799989</v>
      </c>
      <c r="S28" s="80">
        <v>-2473.1037245700004</v>
      </c>
      <c r="T28" s="79">
        <v>64.831459230000007</v>
      </c>
      <c r="U28" s="79">
        <v>40.635709830000025</v>
      </c>
      <c r="V28" s="79">
        <v>-86.044393450000058</v>
      </c>
      <c r="W28" s="79">
        <v>-30.792349269999992</v>
      </c>
      <c r="X28" s="81">
        <v>1.9586749999999986E-2</v>
      </c>
      <c r="Y28" s="79">
        <v>3.1605196800000002</v>
      </c>
      <c r="Z28" s="79">
        <v>-5.3403882500000011</v>
      </c>
      <c r="AA28" s="79">
        <v>2.1602818200000007</v>
      </c>
      <c r="AB28" s="81">
        <v>32.517189160000001</v>
      </c>
      <c r="AC28" s="79">
        <v>43.879915520000011</v>
      </c>
      <c r="AD28" s="79">
        <v>-10.703094870000015</v>
      </c>
      <c r="AE28" s="79">
        <v>-69.260311999999999</v>
      </c>
      <c r="AF28" s="81">
        <v>103.05729734000001</v>
      </c>
      <c r="AG28" s="79">
        <v>91.917777149999992</v>
      </c>
      <c r="AH28" s="79">
        <v>-142.11641877</v>
      </c>
      <c r="AI28" s="79">
        <v>-53.566726169999995</v>
      </c>
      <c r="AJ28" s="81">
        <v>160.63313712000001</v>
      </c>
      <c r="AK28" s="79">
        <v>69.897491430000002</v>
      </c>
      <c r="AL28" s="79">
        <v>-164.92037615999999</v>
      </c>
      <c r="AM28" s="79">
        <v>-66.513434749999988</v>
      </c>
      <c r="AN28" s="81">
        <v>200.06642449000003</v>
      </c>
      <c r="AO28" s="79">
        <v>121.99343261999996</v>
      </c>
      <c r="AP28" s="79">
        <v>-215.55473033999999</v>
      </c>
      <c r="AQ28" s="79">
        <v>-106.92781497999999</v>
      </c>
      <c r="AR28" s="81">
        <v>10385.906346809999</v>
      </c>
      <c r="AS28" s="79">
        <v>1903.9713638800004</v>
      </c>
      <c r="AT28" s="79">
        <v>16052.81640433</v>
      </c>
      <c r="AU28" s="79">
        <v>-15835.78545008</v>
      </c>
      <c r="AV28" s="81">
        <v>14211.743998870001</v>
      </c>
      <c r="AW28" s="79">
        <v>62752.701772410008</v>
      </c>
      <c r="AX28" s="79">
        <v>-21525.549430420004</v>
      </c>
      <c r="AY28" s="79">
        <v>65952.180488300015</v>
      </c>
      <c r="AZ28" s="81">
        <v>58201.518323349999</v>
      </c>
      <c r="BA28" s="79">
        <v>-18429.14834320001</v>
      </c>
      <c r="BB28" s="79">
        <v>47183.879577100015</v>
      </c>
      <c r="BC28" s="79">
        <v>139596.27010222001</v>
      </c>
      <c r="BD28" s="81">
        <v>88383.440959570013</v>
      </c>
      <c r="BE28" s="79">
        <v>267932.19160788</v>
      </c>
      <c r="BF28" s="79">
        <v>-96121.904852440013</v>
      </c>
      <c r="BG28" s="79">
        <v>-118717.96888999002</v>
      </c>
      <c r="BH28" s="88"/>
      <c r="BI28" s="89"/>
    </row>
    <row r="29" spans="1:61" x14ac:dyDescent="0.25">
      <c r="A29" s="33"/>
      <c r="B29" s="34"/>
      <c r="C29" s="34"/>
      <c r="D29" s="13"/>
      <c r="E29" s="13"/>
      <c r="F29" s="13"/>
      <c r="G29" s="13"/>
      <c r="H29" s="13"/>
      <c r="I29" s="13"/>
      <c r="J29" s="13"/>
      <c r="K29" s="13"/>
      <c r="L29" s="13"/>
      <c r="M29" s="13"/>
      <c r="N29" s="13"/>
      <c r="O29" s="35"/>
      <c r="P29" s="35"/>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79"/>
      <c r="AY29" s="13"/>
      <c r="AZ29" s="13"/>
      <c r="BA29" s="13"/>
      <c r="BB29" s="79"/>
      <c r="BC29" s="13"/>
      <c r="BD29" s="13"/>
      <c r="BE29" s="13"/>
      <c r="BF29" s="79"/>
      <c r="BG29" s="13"/>
    </row>
    <row r="30" spans="1:61" ht="45" customHeight="1" x14ac:dyDescent="0.25">
      <c r="A30" s="105" t="str">
        <f>IF('0'!$A$1=1,"Кредитування Зведеного бюджету(млн. гривень)","Consolidated budget lending (UAH million)")</f>
        <v>Кредитування Зведеного бюджету(млн. гривень)</v>
      </c>
      <c r="B30" s="100"/>
      <c r="C30" s="3" t="str">
        <f>IF('0'!$A$1=1,"код бюджетної класифікації","budget classificationcode")</f>
        <v>код бюджетної класифікації</v>
      </c>
      <c r="D30" s="36" t="s">
        <v>0</v>
      </c>
      <c r="E30" s="36" t="s">
        <v>1</v>
      </c>
      <c r="F30" s="36" t="s">
        <v>2</v>
      </c>
      <c r="G30" s="37" t="s">
        <v>3</v>
      </c>
      <c r="H30" s="36" t="s">
        <v>4</v>
      </c>
      <c r="I30" s="36" t="s">
        <v>5</v>
      </c>
      <c r="J30" s="36" t="s">
        <v>6</v>
      </c>
      <c r="K30" s="37" t="s">
        <v>7</v>
      </c>
      <c r="L30" s="36" t="s">
        <v>8</v>
      </c>
      <c r="M30" s="36" t="s">
        <v>9</v>
      </c>
      <c r="N30" s="36" t="s">
        <v>10</v>
      </c>
      <c r="O30" s="37" t="s">
        <v>11</v>
      </c>
      <c r="P30" s="36" t="s">
        <v>12</v>
      </c>
      <c r="Q30" s="36" t="s">
        <v>13</v>
      </c>
      <c r="R30" s="36" t="s">
        <v>14</v>
      </c>
      <c r="S30" s="37" t="s">
        <v>15</v>
      </c>
      <c r="T30" s="36" t="s">
        <v>16</v>
      </c>
      <c r="U30" s="36" t="s">
        <v>17</v>
      </c>
      <c r="V30" s="36" t="s">
        <v>18</v>
      </c>
      <c r="W30" s="58" t="s">
        <v>19</v>
      </c>
      <c r="X30" s="62" t="s">
        <v>22</v>
      </c>
      <c r="Y30" s="36" t="s">
        <v>23</v>
      </c>
      <c r="Z30" s="36" t="s">
        <v>24</v>
      </c>
      <c r="AA30" s="58" t="s">
        <v>25</v>
      </c>
      <c r="AB30" s="59" t="s">
        <v>26</v>
      </c>
      <c r="AC30" s="4" t="s">
        <v>27</v>
      </c>
      <c r="AD30" s="4" t="s">
        <v>28</v>
      </c>
      <c r="AE30" s="4" t="s">
        <v>29</v>
      </c>
      <c r="AF30" s="59" t="s">
        <v>30</v>
      </c>
      <c r="AG30" s="4" t="s">
        <v>31</v>
      </c>
      <c r="AH30" s="4" t="s">
        <v>32</v>
      </c>
      <c r="AI30" s="4" t="s">
        <v>33</v>
      </c>
      <c r="AJ30" s="59" t="s">
        <v>34</v>
      </c>
      <c r="AK30" s="4" t="s">
        <v>35</v>
      </c>
      <c r="AL30" s="4" t="s">
        <v>36</v>
      </c>
      <c r="AM30" s="4" t="s">
        <v>37</v>
      </c>
      <c r="AN30" s="59" t="s">
        <v>38</v>
      </c>
      <c r="AO30" s="4" t="s">
        <v>39</v>
      </c>
      <c r="AP30" s="4" t="s">
        <v>40</v>
      </c>
      <c r="AQ30" s="4" t="s">
        <v>41</v>
      </c>
      <c r="AR30" s="59" t="s">
        <v>42</v>
      </c>
      <c r="AS30" s="4" t="s">
        <v>43</v>
      </c>
      <c r="AT30" s="4" t="s">
        <v>44</v>
      </c>
      <c r="AU30" s="4" t="s">
        <v>45</v>
      </c>
      <c r="AV30" s="59" t="s">
        <v>46</v>
      </c>
      <c r="AW30" s="4" t="s">
        <v>47</v>
      </c>
      <c r="AX30" s="4" t="s">
        <v>48</v>
      </c>
      <c r="AY30" s="4" t="s">
        <v>49</v>
      </c>
      <c r="AZ30" s="59" t="s">
        <v>50</v>
      </c>
      <c r="BA30" s="4" t="s">
        <v>51</v>
      </c>
      <c r="BB30" s="4" t="s">
        <v>52</v>
      </c>
      <c r="BC30" s="4" t="s">
        <v>53</v>
      </c>
      <c r="BD30" s="59" t="s">
        <v>55</v>
      </c>
      <c r="BE30" s="4" t="s">
        <v>56</v>
      </c>
      <c r="BF30" s="4" t="s">
        <v>57</v>
      </c>
      <c r="BG30" s="4" t="s">
        <v>58</v>
      </c>
    </row>
    <row r="31" spans="1:61" ht="55.2" customHeight="1" x14ac:dyDescent="0.25">
      <c r="A31" s="108" t="str">
        <f>IF('0'!$A$1=1,"ЗА КЛАСИФІКАЦІЄЮ КРЕДИТУВАННЯ БЮДЖЕТУ","CLASSIFICATION OF BUDGET LENDING")</f>
        <v>ЗА КЛАСИФІКАЦІЄЮ КРЕДИТУВАННЯ БЮДЖЕТУ</v>
      </c>
      <c r="B31" s="26" t="str">
        <f>IF('0'!$A$1=1,"Усього кредитування","Total lending")</f>
        <v>Усього кредитування</v>
      </c>
      <c r="C31" s="27">
        <v>4000</v>
      </c>
      <c r="D31" s="76">
        <v>642.92765152999982</v>
      </c>
      <c r="E31" s="76">
        <v>1320.4917218300004</v>
      </c>
      <c r="F31" s="76">
        <v>906.70190188999982</v>
      </c>
      <c r="G31" s="77">
        <v>1887.7601789299993</v>
      </c>
      <c r="H31" s="76">
        <v>314.55232167999998</v>
      </c>
      <c r="I31" s="76">
        <v>1306.0417720100002</v>
      </c>
      <c r="J31" s="76">
        <v>1856.0950605099997</v>
      </c>
      <c r="K31" s="77">
        <v>379.61212710000018</v>
      </c>
      <c r="L31" s="76">
        <v>475.54047506000006</v>
      </c>
      <c r="M31" s="76">
        <v>-490.16920963999985</v>
      </c>
      <c r="N31" s="76">
        <v>698.69563338000023</v>
      </c>
      <c r="O31" s="77">
        <v>-148.88896179999972</v>
      </c>
      <c r="P31" s="76">
        <v>68.832766449999937</v>
      </c>
      <c r="Q31" s="76">
        <v>994.01372305000007</v>
      </c>
      <c r="R31" s="76">
        <v>1177.8161627800002</v>
      </c>
      <c r="S31" s="77">
        <v>2731.4220699399998</v>
      </c>
      <c r="T31" s="76">
        <v>266.72857498000002</v>
      </c>
      <c r="U31" s="76">
        <v>890.82212091999963</v>
      </c>
      <c r="V31" s="76">
        <v>1080.8250728699998</v>
      </c>
      <c r="W31" s="76">
        <v>819.46443131000115</v>
      </c>
      <c r="X31" s="78">
        <v>-429.18447218999995</v>
      </c>
      <c r="Y31" s="76">
        <v>784.43332161000058</v>
      </c>
      <c r="Z31" s="76">
        <v>-87.6162123200005</v>
      </c>
      <c r="AA31" s="76">
        <v>1573.7080373899985</v>
      </c>
      <c r="AB31" s="78">
        <v>-46.229305479999653</v>
      </c>
      <c r="AC31" s="76">
        <v>24.116015899999752</v>
      </c>
      <c r="AD31" s="76">
        <v>-97.671795730000269</v>
      </c>
      <c r="AE31" s="76">
        <v>2241.9343672900004</v>
      </c>
      <c r="AF31" s="78">
        <v>-104.51161446000008</v>
      </c>
      <c r="AG31" s="76">
        <v>83.704093150000446</v>
      </c>
      <c r="AH31" s="76">
        <v>1053.4422892399984</v>
      </c>
      <c r="AI31" s="76">
        <v>860.40092445000118</v>
      </c>
      <c r="AJ31" s="78">
        <v>-565.06986695000012</v>
      </c>
      <c r="AK31" s="76">
        <v>-113.74373143999992</v>
      </c>
      <c r="AL31" s="76">
        <v>2585.7490834799996</v>
      </c>
      <c r="AM31" s="76">
        <v>2855.7877987099987</v>
      </c>
      <c r="AN31" s="78">
        <v>-694.30129105999981</v>
      </c>
      <c r="AO31" s="76">
        <v>2075.8956829500003</v>
      </c>
      <c r="AP31" s="76">
        <v>2349.6663143900005</v>
      </c>
      <c r="AQ31" s="76">
        <v>2005.4961067899994</v>
      </c>
      <c r="AR31" s="78">
        <v>851.15742071</v>
      </c>
      <c r="AS31" s="76">
        <v>676.59709739999994</v>
      </c>
      <c r="AT31" s="76">
        <v>2003.15112632</v>
      </c>
      <c r="AU31" s="76">
        <v>1244.7667782100002</v>
      </c>
      <c r="AV31" s="78">
        <v>2440.4024991199999</v>
      </c>
      <c r="AW31" s="76">
        <v>-2106.7239437799999</v>
      </c>
      <c r="AX31" s="76">
        <v>399.1213926100001</v>
      </c>
      <c r="AY31" s="76">
        <v>-2975.2823359700005</v>
      </c>
      <c r="AZ31" s="78">
        <v>-1313.0292058699999</v>
      </c>
      <c r="BA31" s="76">
        <v>-4048.0281418600016</v>
      </c>
      <c r="BB31" s="76">
        <v>-1127.2862982399993</v>
      </c>
      <c r="BC31" s="77">
        <v>1405.8041367100006</v>
      </c>
      <c r="BD31" s="78">
        <v>-1252.23797089</v>
      </c>
      <c r="BE31" s="76">
        <v>-6674.0204113099999</v>
      </c>
      <c r="BF31" s="76">
        <v>2465.66701672</v>
      </c>
      <c r="BG31" s="77">
        <v>-161.91310971999951</v>
      </c>
    </row>
    <row r="32" spans="1:61" ht="55.2" customHeight="1" x14ac:dyDescent="0.25">
      <c r="A32" s="109"/>
      <c r="B32" s="38" t="str">
        <f>IF('0'!$A$1=1,"Надання кредитів","Loans extended")</f>
        <v>Надання кредитів</v>
      </c>
      <c r="C32" s="12">
        <v>4110</v>
      </c>
      <c r="D32" s="70">
        <v>1148.6431448599997</v>
      </c>
      <c r="E32" s="70">
        <v>2152.9212678900003</v>
      </c>
      <c r="F32" s="70">
        <v>1475.8940961200005</v>
      </c>
      <c r="G32" s="71">
        <v>2331.7384877999993</v>
      </c>
      <c r="H32" s="70">
        <v>592.97903031999999</v>
      </c>
      <c r="I32" s="70">
        <v>1636.2479994900002</v>
      </c>
      <c r="J32" s="70">
        <v>2128.5187823599999</v>
      </c>
      <c r="K32" s="71">
        <v>1830.6010677200002</v>
      </c>
      <c r="L32" s="70">
        <v>1645.9332261200002</v>
      </c>
      <c r="M32" s="70">
        <v>662.59417433999988</v>
      </c>
      <c r="N32" s="70">
        <v>1026.4732024499999</v>
      </c>
      <c r="O32" s="71">
        <v>2780.4191454999996</v>
      </c>
      <c r="P32" s="70">
        <v>366.22804238999993</v>
      </c>
      <c r="Q32" s="70">
        <v>1466.2842355199998</v>
      </c>
      <c r="R32" s="70">
        <v>1735.82513427</v>
      </c>
      <c r="S32" s="71">
        <v>3257.0231586299997</v>
      </c>
      <c r="T32" s="70">
        <v>996.14237103999994</v>
      </c>
      <c r="U32" s="70">
        <v>1851.5277749200004</v>
      </c>
      <c r="V32" s="70">
        <v>2465.2534473700002</v>
      </c>
      <c r="W32" s="70">
        <v>2102.7936334900014</v>
      </c>
      <c r="X32" s="72">
        <v>867.79839913000001</v>
      </c>
      <c r="Y32" s="70">
        <v>1925.3260600599999</v>
      </c>
      <c r="Z32" s="70">
        <v>1707.4669914100009</v>
      </c>
      <c r="AA32" s="70">
        <v>2887.3078927899987</v>
      </c>
      <c r="AB32" s="72">
        <v>1477.9703754900002</v>
      </c>
      <c r="AC32" s="70">
        <v>1374.6562823200002</v>
      </c>
      <c r="AD32" s="70">
        <v>1375.1812179899998</v>
      </c>
      <c r="AE32" s="70">
        <v>4001.3437392700007</v>
      </c>
      <c r="AF32" s="72">
        <v>1392.4607890499999</v>
      </c>
      <c r="AG32" s="70">
        <v>1763.3503836300008</v>
      </c>
      <c r="AH32" s="70">
        <v>2645.0300968499996</v>
      </c>
      <c r="AI32" s="70">
        <v>3070.6191576899992</v>
      </c>
      <c r="AJ32" s="72">
        <v>1006.5892114999999</v>
      </c>
      <c r="AK32" s="70">
        <v>2083.8054290800001</v>
      </c>
      <c r="AL32" s="70">
        <v>4080.2509710399995</v>
      </c>
      <c r="AM32" s="70">
        <v>5071.080904989999</v>
      </c>
      <c r="AN32" s="72">
        <v>704.32670970000004</v>
      </c>
      <c r="AO32" s="70">
        <v>4401.94468951</v>
      </c>
      <c r="AP32" s="70">
        <v>3917.7114779799995</v>
      </c>
      <c r="AQ32" s="70">
        <v>6505.2669409600003</v>
      </c>
      <c r="AR32" s="72">
        <v>2477.2284685700001</v>
      </c>
      <c r="AS32" s="70">
        <v>3727.39725099</v>
      </c>
      <c r="AT32" s="70">
        <v>3528.6596729099992</v>
      </c>
      <c r="AU32" s="70">
        <v>4473.8643848400006</v>
      </c>
      <c r="AV32" s="72">
        <v>4292.7296969700001</v>
      </c>
      <c r="AW32" s="70">
        <v>1022.2423601199998</v>
      </c>
      <c r="AX32" s="70">
        <v>2065.5362093599997</v>
      </c>
      <c r="AY32" s="70">
        <v>3094.9549217599988</v>
      </c>
      <c r="AZ32" s="72">
        <v>805.77406015999998</v>
      </c>
      <c r="BA32" s="70">
        <v>989.21321993999982</v>
      </c>
      <c r="BB32" s="70">
        <v>1734.1530713300003</v>
      </c>
      <c r="BC32" s="70">
        <v>6604.9998150399988</v>
      </c>
      <c r="BD32" s="72">
        <v>758.0857665499999</v>
      </c>
      <c r="BE32" s="70">
        <v>-2755.12558304</v>
      </c>
      <c r="BF32" s="70">
        <v>5062.3343859400002</v>
      </c>
      <c r="BG32" s="70">
        <v>4643.3791803200011</v>
      </c>
    </row>
    <row r="33" spans="1:59" ht="55.2" customHeight="1" x14ac:dyDescent="0.25">
      <c r="A33" s="110"/>
      <c r="B33" s="39" t="str">
        <f>IF('0'!$A$1=1,"Повернення кредитів","Loans returned")</f>
        <v>Повернення кредитів</v>
      </c>
      <c r="C33" s="16">
        <v>4120</v>
      </c>
      <c r="D33" s="79">
        <v>-505.71549333000007</v>
      </c>
      <c r="E33" s="79">
        <v>-832.42954605999989</v>
      </c>
      <c r="F33" s="79">
        <v>-569.19219422999981</v>
      </c>
      <c r="G33" s="80">
        <v>-443.97830886999986</v>
      </c>
      <c r="H33" s="79">
        <v>-278.42670864000002</v>
      </c>
      <c r="I33" s="79">
        <v>-330.20622747999994</v>
      </c>
      <c r="J33" s="79">
        <v>-272.42372185000011</v>
      </c>
      <c r="K33" s="80">
        <v>-1450.9889406200002</v>
      </c>
      <c r="L33" s="79">
        <v>-1170.3927510600001</v>
      </c>
      <c r="M33" s="79">
        <v>-1152.7633839800001</v>
      </c>
      <c r="N33" s="79">
        <v>-327.77756906999957</v>
      </c>
      <c r="O33" s="80">
        <v>-2929.3081072999994</v>
      </c>
      <c r="P33" s="79">
        <v>-297.39527594000003</v>
      </c>
      <c r="Q33" s="79">
        <v>-472.27051247000009</v>
      </c>
      <c r="R33" s="79">
        <v>-558.00897149000014</v>
      </c>
      <c r="S33" s="80">
        <v>-525.60108868999987</v>
      </c>
      <c r="T33" s="79">
        <v>-729.41379605999987</v>
      </c>
      <c r="U33" s="79">
        <v>-960.70565400000032</v>
      </c>
      <c r="V33" s="79">
        <v>-1384.4283745</v>
      </c>
      <c r="W33" s="79">
        <v>-1283.3292021799994</v>
      </c>
      <c r="X33" s="81">
        <v>-1296.98287132</v>
      </c>
      <c r="Y33" s="79">
        <v>-1140.8927384499998</v>
      </c>
      <c r="Z33" s="79">
        <v>-1795.0832037300006</v>
      </c>
      <c r="AA33" s="79">
        <v>-1313.5998554000007</v>
      </c>
      <c r="AB33" s="81">
        <v>-1524.1996809699997</v>
      </c>
      <c r="AC33" s="79">
        <v>-1350.5402664199999</v>
      </c>
      <c r="AD33" s="79">
        <v>-1472.8530137199996</v>
      </c>
      <c r="AE33" s="79">
        <v>-1759.4093719800012</v>
      </c>
      <c r="AF33" s="81">
        <v>-1496.97240351</v>
      </c>
      <c r="AG33" s="79">
        <v>-1679.6462904800003</v>
      </c>
      <c r="AH33" s="79">
        <v>-1591.5878076100012</v>
      </c>
      <c r="AI33" s="79">
        <v>-2210.2182332399989</v>
      </c>
      <c r="AJ33" s="81">
        <v>-1571.6590784499999</v>
      </c>
      <c r="AK33" s="79">
        <v>-2197.54916052</v>
      </c>
      <c r="AL33" s="79">
        <v>-1494.5018875599999</v>
      </c>
      <c r="AM33" s="79">
        <v>-2215.2931062799989</v>
      </c>
      <c r="AN33" s="81">
        <v>-1398.6280007599998</v>
      </c>
      <c r="AO33" s="79">
        <v>-2326.0490065600002</v>
      </c>
      <c r="AP33" s="79">
        <v>-1568.0451635899994</v>
      </c>
      <c r="AQ33" s="79">
        <v>-4499.7708341699999</v>
      </c>
      <c r="AR33" s="81">
        <v>-1626.0710478599999</v>
      </c>
      <c r="AS33" s="79">
        <v>-3050.8001535899998</v>
      </c>
      <c r="AT33" s="79">
        <v>-1525.5085465900002</v>
      </c>
      <c r="AU33" s="79">
        <v>-3229.09760663</v>
      </c>
      <c r="AV33" s="81">
        <v>-1852.3271978499999</v>
      </c>
      <c r="AW33" s="79">
        <v>-3128.9663038999997</v>
      </c>
      <c r="AX33" s="79">
        <v>-1666.4148167499998</v>
      </c>
      <c r="AY33" s="79">
        <v>-6070.2372577300011</v>
      </c>
      <c r="AZ33" s="81">
        <v>-2118.80326603</v>
      </c>
      <c r="BA33" s="79">
        <v>-5037.241361800001</v>
      </c>
      <c r="BB33" s="79">
        <v>-2861.4393695699982</v>
      </c>
      <c r="BC33" s="79">
        <v>-5199.1956783300011</v>
      </c>
      <c r="BD33" s="81">
        <v>-2010.3237374400001</v>
      </c>
      <c r="BE33" s="79">
        <v>-7882.0240193699992</v>
      </c>
      <c r="BF33" s="79">
        <v>1366.4618218799992</v>
      </c>
      <c r="BG33" s="79">
        <v>-4805.292290039999</v>
      </c>
    </row>
    <row r="34" spans="1:59" x14ac:dyDescent="0.25">
      <c r="A34" s="6"/>
      <c r="B34" s="34"/>
      <c r="C34" s="34"/>
      <c r="D34" s="34"/>
      <c r="E34" s="34"/>
      <c r="F34" s="34"/>
      <c r="G34" s="34"/>
      <c r="H34" s="34"/>
      <c r="I34" s="34"/>
      <c r="J34" s="34"/>
      <c r="K34" s="34"/>
      <c r="L34" s="34"/>
      <c r="M34" s="34"/>
      <c r="N34" s="34"/>
      <c r="O34" s="34"/>
      <c r="P34" s="34"/>
      <c r="Q34" s="34"/>
      <c r="R34" s="34"/>
      <c r="S34" s="34"/>
      <c r="T34" s="34"/>
      <c r="U34" s="34"/>
      <c r="V34" s="34"/>
      <c r="W34" s="34"/>
      <c r="X34" s="6"/>
      <c r="Y34" s="6"/>
      <c r="Z34" s="6"/>
      <c r="AA34" s="6"/>
    </row>
    <row r="35" spans="1:59" ht="13.95" customHeight="1" x14ac:dyDescent="0.25">
      <c r="A35" s="102" t="str">
        <f>'2'!A35</f>
        <v>* Дані розраховано згідно із квартальними та річними звітами Казначейства про виконання бюджету</v>
      </c>
      <c r="B35" s="102"/>
      <c r="C35" s="102"/>
      <c r="D35" s="34"/>
      <c r="E35" s="34"/>
      <c r="F35" s="34"/>
      <c r="G35" s="34"/>
      <c r="H35" s="34"/>
      <c r="I35" s="34"/>
      <c r="J35" s="34"/>
      <c r="K35" s="34"/>
      <c r="L35" s="34"/>
      <c r="M35" s="34"/>
      <c r="N35" s="34"/>
      <c r="O35" s="34"/>
      <c r="P35" s="34"/>
      <c r="Q35" s="34"/>
      <c r="R35" s="34"/>
      <c r="S35" s="34"/>
      <c r="T35" s="34"/>
      <c r="U35" s="34"/>
      <c r="V35" s="34"/>
      <c r="W35" s="34"/>
      <c r="X35" s="6"/>
      <c r="Y35" s="6"/>
      <c r="Z35" s="6"/>
      <c r="AA35" s="6"/>
    </row>
    <row r="36" spans="1:59" x14ac:dyDescent="0.25">
      <c r="A36" s="102"/>
      <c r="B36" s="102"/>
      <c r="C36" s="102"/>
      <c r="D36" s="34"/>
      <c r="E36" s="34"/>
      <c r="F36" s="34"/>
      <c r="G36" s="34"/>
      <c r="H36" s="34"/>
      <c r="I36" s="34"/>
      <c r="J36" s="34"/>
      <c r="K36" s="34"/>
      <c r="L36" s="34"/>
      <c r="M36" s="34"/>
      <c r="N36" s="34"/>
      <c r="O36" s="34"/>
      <c r="P36" s="34"/>
      <c r="Q36" s="34"/>
      <c r="R36" s="34"/>
      <c r="S36" s="34"/>
      <c r="T36" s="34"/>
      <c r="U36" s="34"/>
      <c r="V36" s="34"/>
      <c r="W36" s="34"/>
      <c r="X36" s="6"/>
      <c r="Y36" s="6"/>
      <c r="Z36" s="6"/>
      <c r="AA36" s="6"/>
    </row>
    <row r="37" spans="1:59" x14ac:dyDescent="0.25">
      <c r="A37" s="102"/>
      <c r="B37" s="102"/>
      <c r="C37" s="102"/>
      <c r="D37" s="34"/>
      <c r="E37" s="34"/>
      <c r="F37" s="34"/>
      <c r="G37" s="34"/>
      <c r="H37" s="34"/>
      <c r="I37" s="34"/>
      <c r="J37" s="34"/>
      <c r="K37" s="34"/>
      <c r="L37" s="34"/>
      <c r="M37" s="34"/>
      <c r="N37" s="34"/>
      <c r="O37" s="34"/>
      <c r="P37" s="34"/>
      <c r="Q37" s="34"/>
      <c r="R37" s="34"/>
      <c r="S37" s="34"/>
      <c r="T37" s="34"/>
      <c r="U37" s="34"/>
      <c r="V37" s="34"/>
      <c r="W37" s="34"/>
      <c r="X37" s="6"/>
      <c r="Y37" s="6"/>
      <c r="Z37" s="6"/>
      <c r="AA37" s="6"/>
    </row>
    <row r="38" spans="1:59" ht="13.95" customHeight="1" x14ac:dyDescent="0.25">
      <c r="A38" s="107" t="str">
        <f>IF('0'!$A$1=1,"** Дані наведені згідно з вимогами зі складання звітності про виконання бюджету (наказ Казначейства від 30.01.2018 № 41)","** Data are presented according to the requirements of reporting on budget execution (order of the Treasury 30.01.2018 № 41)")</f>
        <v>** Дані наведені згідно з вимогами зі складання звітності про виконання бюджету (наказ Казначейства від 30.01.2018 № 41)</v>
      </c>
      <c r="B38" s="107"/>
      <c r="C38" s="107"/>
      <c r="D38" s="107"/>
      <c r="E38" s="107"/>
      <c r="F38" s="107"/>
      <c r="G38" s="107"/>
      <c r="H38" s="107"/>
      <c r="I38" s="107"/>
      <c r="J38" s="107"/>
      <c r="K38" s="107"/>
      <c r="L38" s="107"/>
      <c r="M38" s="107"/>
      <c r="N38" s="34"/>
      <c r="O38" s="34"/>
      <c r="P38" s="34"/>
      <c r="Q38" s="34"/>
      <c r="R38" s="34"/>
      <c r="S38" s="34"/>
      <c r="T38" s="34"/>
      <c r="U38" s="34"/>
      <c r="V38" s="34"/>
      <c r="W38" s="34"/>
      <c r="X38" s="6"/>
      <c r="Y38" s="6"/>
      <c r="Z38" s="6"/>
      <c r="AA38" s="6"/>
    </row>
  </sheetData>
  <sheetProtection password="CF7A" sheet="1" formatCells="0"/>
  <mergeCells count="7">
    <mergeCell ref="A35:C37"/>
    <mergeCell ref="A38:M38"/>
    <mergeCell ref="A19:A28"/>
    <mergeCell ref="A31:A33"/>
    <mergeCell ref="A2:B2"/>
    <mergeCell ref="A30:B30"/>
    <mergeCell ref="A3:A18"/>
  </mergeCells>
  <phoneticPr fontId="20" type="noConversion"/>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8" orientation="landscape"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5</vt:i4>
      </vt:variant>
    </vt:vector>
  </HeadingPairs>
  <TitlesOfParts>
    <vt:vector size="9" baseType="lpstr">
      <vt:lpstr>0</vt:lpstr>
      <vt:lpstr>2</vt:lpstr>
      <vt:lpstr>5</vt:lpstr>
      <vt:lpstr>8</vt:lpstr>
      <vt:lpstr>'2'!Заголовки_для_друку</vt:lpstr>
      <vt:lpstr>'5'!Заголовки_для_друку</vt:lpstr>
      <vt:lpstr>'8'!Заголовки_для_друку</vt:lpstr>
      <vt:lpstr>'0'!Область_друку</vt:lpstr>
      <vt:lpstr>'8'!Область_друку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Yuliia.Harahon@bank.gov.ua</dc:creator>
  <cp:lastModifiedBy>Гарагон Юлія Володимирівна</cp:lastModifiedBy>
  <cp:lastPrinted>2017-05-11T13:43:15Z</cp:lastPrinted>
  <dcterms:created xsi:type="dcterms:W3CDTF">2015-10-21T06:22:09Z</dcterms:created>
  <dcterms:modified xsi:type="dcterms:W3CDTF">2025-04-29T08:31:24Z</dcterms:modified>
</cp:coreProperties>
</file>