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UsersNBU\WORK\БЮДЖЕТ\2025.03\Державні фінанси\"/>
    </mc:Choice>
  </mc:AlternateContent>
  <bookViews>
    <workbookView showSheetTabs="0" xWindow="-108" yWindow="-108" windowWidth="19416" windowHeight="10416" tabRatio="470"/>
  </bookViews>
  <sheets>
    <sheet name="0" sheetId="1" r:id="rId1"/>
    <sheet name="2" sheetId="4" r:id="rId2"/>
    <sheet name="5" sheetId="6" r:id="rId3"/>
    <sheet name="8" sheetId="9" r:id="rId4"/>
  </sheets>
  <definedNames>
    <definedName name="\C" localSheetId="1">#REF!</definedName>
    <definedName name="\C" localSheetId="2">#REF!</definedName>
    <definedName name="\C" localSheetId="3">#REF!</definedName>
    <definedName name="\C">#REF!</definedName>
    <definedName name="\D" localSheetId="1">#REF!</definedName>
    <definedName name="\D" localSheetId="2">#REF!</definedName>
    <definedName name="\D" localSheetId="3">#REF!</definedName>
    <definedName name="\D">#REF!</definedName>
    <definedName name="\E" localSheetId="1">#REF!</definedName>
    <definedName name="\E" localSheetId="2">#REF!</definedName>
    <definedName name="\E" localSheetId="3">#REF!</definedName>
    <definedName name="\E">#REF!</definedName>
    <definedName name="\H" localSheetId="1">#REF!</definedName>
    <definedName name="\H" localSheetId="2">#REF!</definedName>
    <definedName name="\H" localSheetId="3">#REF!</definedName>
    <definedName name="\H">#REF!</definedName>
    <definedName name="\K" localSheetId="1">#REF!</definedName>
    <definedName name="\K" localSheetId="2">#REF!</definedName>
    <definedName name="\K" localSheetId="3">#REF!</definedName>
    <definedName name="\K">#REF!</definedName>
    <definedName name="\L" localSheetId="1">#REF!</definedName>
    <definedName name="\L" localSheetId="2">#REF!</definedName>
    <definedName name="\L" localSheetId="3">#REF!</definedName>
    <definedName name="\L">#REF!</definedName>
    <definedName name="\P" localSheetId="1">#REF!</definedName>
    <definedName name="\P" localSheetId="2">#REF!</definedName>
    <definedName name="\P" localSheetId="3">#REF!</definedName>
    <definedName name="\P">#REF!</definedName>
    <definedName name="\Q" localSheetId="1">#REF!</definedName>
    <definedName name="\Q" localSheetId="2">#REF!</definedName>
    <definedName name="\Q" localSheetId="3">#REF!</definedName>
    <definedName name="\Q">#REF!</definedName>
    <definedName name="\S" localSheetId="1">#REF!</definedName>
    <definedName name="\S" localSheetId="2">#REF!</definedName>
    <definedName name="\S" localSheetId="3">#REF!</definedName>
    <definedName name="\S">#REF!</definedName>
    <definedName name="\T" localSheetId="1">#REF!</definedName>
    <definedName name="\T" localSheetId="2">#REF!</definedName>
    <definedName name="\T" localSheetId="3">#REF!</definedName>
    <definedName name="\T">#REF!</definedName>
    <definedName name="\V" localSheetId="1">#REF!</definedName>
    <definedName name="\V" localSheetId="2">#REF!</definedName>
    <definedName name="\V" localSheetId="3">#REF!</definedName>
    <definedName name="\V">#REF!</definedName>
    <definedName name="\W" localSheetId="1">#REF!</definedName>
    <definedName name="\W" localSheetId="2">#REF!</definedName>
    <definedName name="\W" localSheetId="3">#REF!</definedName>
    <definedName name="\W">#REF!</definedName>
    <definedName name="\X" localSheetId="1">#REF!</definedName>
    <definedName name="\X" localSheetId="2">#REF!</definedName>
    <definedName name="\X" localSheetId="3">#REF!</definedName>
    <definedName name="\X">#REF!</definedName>
    <definedName name="___________tab06" localSheetId="1">#REF!</definedName>
    <definedName name="___________tab06" localSheetId="2">#REF!</definedName>
    <definedName name="___________tab06" localSheetId="3">#REF!</definedName>
    <definedName name="___________tab06">#REF!</definedName>
    <definedName name="___________tab07" localSheetId="1">#REF!</definedName>
    <definedName name="___________tab07" localSheetId="2">#REF!</definedName>
    <definedName name="___________tab07" localSheetId="3">#REF!</definedName>
    <definedName name="___________tab07">#REF!</definedName>
    <definedName name="___________Tab1" localSheetId="1">#REF!</definedName>
    <definedName name="___________Tab1" localSheetId="2">#REF!</definedName>
    <definedName name="___________Tab1" localSheetId="3">#REF!</definedName>
    <definedName name="___________Tab1">#REF!</definedName>
    <definedName name="___________UKR1" localSheetId="1">#REF!</definedName>
    <definedName name="___________UKR1" localSheetId="2">#REF!</definedName>
    <definedName name="___________UKR1" localSheetId="3">#REF!</definedName>
    <definedName name="___________UKR1">#REF!</definedName>
    <definedName name="___________UKR2" localSheetId="1">#REF!</definedName>
    <definedName name="___________UKR2" localSheetId="2">#REF!</definedName>
    <definedName name="___________UKR2" localSheetId="3">#REF!</definedName>
    <definedName name="___________UKR2">#REF!</definedName>
    <definedName name="___________UKR3" localSheetId="1">#REF!</definedName>
    <definedName name="___________UKR3" localSheetId="2">#REF!</definedName>
    <definedName name="___________UKR3" localSheetId="3">#REF!</definedName>
    <definedName name="___________UKR3">#REF!</definedName>
    <definedName name="__________tab06" localSheetId="1">#REF!</definedName>
    <definedName name="__________tab06" localSheetId="2">#REF!</definedName>
    <definedName name="__________tab06" localSheetId="3">#REF!</definedName>
    <definedName name="__________tab06">#REF!</definedName>
    <definedName name="__________tab07" localSheetId="1">#REF!</definedName>
    <definedName name="__________tab07" localSheetId="2">#REF!</definedName>
    <definedName name="__________tab07" localSheetId="3">#REF!</definedName>
    <definedName name="__________tab07">#REF!</definedName>
    <definedName name="__________Tab1" localSheetId="1">#REF!</definedName>
    <definedName name="__________Tab1" localSheetId="2">#REF!</definedName>
    <definedName name="__________Tab1" localSheetId="3">#REF!</definedName>
    <definedName name="__________Tab1">#REF!</definedName>
    <definedName name="__________UKR1" localSheetId="1">#REF!</definedName>
    <definedName name="__________UKR1" localSheetId="2">#REF!</definedName>
    <definedName name="__________UKR1" localSheetId="3">#REF!</definedName>
    <definedName name="__________UKR1">#REF!</definedName>
    <definedName name="__________UKR2" localSheetId="1">#REF!</definedName>
    <definedName name="__________UKR2" localSheetId="2">#REF!</definedName>
    <definedName name="__________UKR2" localSheetId="3">#REF!</definedName>
    <definedName name="__________UKR2">#REF!</definedName>
    <definedName name="__________UKR3" localSheetId="1">#REF!</definedName>
    <definedName name="__________UKR3" localSheetId="2">#REF!</definedName>
    <definedName name="__________UKR3" localSheetId="3">#REF!</definedName>
    <definedName name="__________UKR3">#REF!</definedName>
    <definedName name="_________tab06" localSheetId="1">#REF!</definedName>
    <definedName name="_________tab06" localSheetId="2">#REF!</definedName>
    <definedName name="_________tab06" localSheetId="3">#REF!</definedName>
    <definedName name="_________tab06">#REF!</definedName>
    <definedName name="_________tab07" localSheetId="1">#REF!</definedName>
    <definedName name="_________tab07" localSheetId="2">#REF!</definedName>
    <definedName name="_________tab07" localSheetId="3">#REF!</definedName>
    <definedName name="_________tab07">#REF!</definedName>
    <definedName name="_________Tab1" localSheetId="1">#REF!</definedName>
    <definedName name="_________Tab1" localSheetId="2">#REF!</definedName>
    <definedName name="_________Tab1" localSheetId="3">#REF!</definedName>
    <definedName name="_________Tab1">#REF!</definedName>
    <definedName name="_________UKR1" localSheetId="1">#REF!</definedName>
    <definedName name="_________UKR1" localSheetId="2">#REF!</definedName>
    <definedName name="_________UKR1" localSheetId="3">#REF!</definedName>
    <definedName name="_________UKR1">#REF!</definedName>
    <definedName name="_________UKR2" localSheetId="1">#REF!</definedName>
    <definedName name="_________UKR2" localSheetId="2">#REF!</definedName>
    <definedName name="_________UKR2" localSheetId="3">#REF!</definedName>
    <definedName name="_________UKR2">#REF!</definedName>
    <definedName name="_________UKR3" localSheetId="1">#REF!</definedName>
    <definedName name="_________UKR3" localSheetId="2">#REF!</definedName>
    <definedName name="_________UKR3" localSheetId="3">#REF!</definedName>
    <definedName name="_________UKR3">#REF!</definedName>
    <definedName name="________tab06" localSheetId="1">#REF!</definedName>
    <definedName name="________tab06" localSheetId="2">#REF!</definedName>
    <definedName name="________tab06" localSheetId="3">#REF!</definedName>
    <definedName name="________tab06">#REF!</definedName>
    <definedName name="________tab07" localSheetId="1">#REF!</definedName>
    <definedName name="________tab07" localSheetId="2">#REF!</definedName>
    <definedName name="________tab07" localSheetId="3">#REF!</definedName>
    <definedName name="________tab07">#REF!</definedName>
    <definedName name="________Tab1" localSheetId="1">#REF!</definedName>
    <definedName name="________Tab1" localSheetId="2">#REF!</definedName>
    <definedName name="________Tab1" localSheetId="3">#REF!</definedName>
    <definedName name="________Tab1">#REF!</definedName>
    <definedName name="________UKR1" localSheetId="1">#REF!</definedName>
    <definedName name="________UKR1" localSheetId="2">#REF!</definedName>
    <definedName name="________UKR1" localSheetId="3">#REF!</definedName>
    <definedName name="________UKR1">#REF!</definedName>
    <definedName name="________UKR2" localSheetId="1">#REF!</definedName>
    <definedName name="________UKR2" localSheetId="2">#REF!</definedName>
    <definedName name="________UKR2" localSheetId="3">#REF!</definedName>
    <definedName name="________UKR2">#REF!</definedName>
    <definedName name="________UKR3" localSheetId="1">#REF!</definedName>
    <definedName name="________UKR3" localSheetId="2">#REF!</definedName>
    <definedName name="________UKR3" localSheetId="3">#REF!</definedName>
    <definedName name="________UKR3">#REF!</definedName>
    <definedName name="_______tab06" localSheetId="1">#REF!</definedName>
    <definedName name="_______tab06" localSheetId="2">#REF!</definedName>
    <definedName name="_______tab06" localSheetId="3">#REF!</definedName>
    <definedName name="_______tab06">#REF!</definedName>
    <definedName name="_______tab07" localSheetId="1">#REF!</definedName>
    <definedName name="_______tab07" localSheetId="2">#REF!</definedName>
    <definedName name="_______tab07" localSheetId="3">#REF!</definedName>
    <definedName name="_______tab07">#REF!</definedName>
    <definedName name="_______Tab1" localSheetId="1">#REF!</definedName>
    <definedName name="_______Tab1" localSheetId="2">#REF!</definedName>
    <definedName name="_______Tab1" localSheetId="3">#REF!</definedName>
    <definedName name="_______Tab1">#REF!</definedName>
    <definedName name="_______UKR1" localSheetId="1">#REF!</definedName>
    <definedName name="_______UKR1" localSheetId="2">#REF!</definedName>
    <definedName name="_______UKR1" localSheetId="3">#REF!</definedName>
    <definedName name="_______UKR1">#REF!</definedName>
    <definedName name="_______UKR2" localSheetId="1">#REF!</definedName>
    <definedName name="_______UKR2" localSheetId="2">#REF!</definedName>
    <definedName name="_______UKR2" localSheetId="3">#REF!</definedName>
    <definedName name="_______UKR2">#REF!</definedName>
    <definedName name="_______UKR3" localSheetId="1">#REF!</definedName>
    <definedName name="_______UKR3" localSheetId="2">#REF!</definedName>
    <definedName name="_______UKR3" localSheetId="3">#REF!</definedName>
    <definedName name="_______UKR3">#REF!</definedName>
    <definedName name="______tab06" localSheetId="1">#REF!</definedName>
    <definedName name="______tab06" localSheetId="2">#REF!</definedName>
    <definedName name="______tab06" localSheetId="3">#REF!</definedName>
    <definedName name="______tab06">#REF!</definedName>
    <definedName name="______tab07" localSheetId="1">#REF!</definedName>
    <definedName name="______tab07" localSheetId="2">#REF!</definedName>
    <definedName name="______tab07" localSheetId="3">#REF!</definedName>
    <definedName name="______tab07">#REF!</definedName>
    <definedName name="______Tab1" localSheetId="1">#REF!</definedName>
    <definedName name="______Tab1" localSheetId="2">#REF!</definedName>
    <definedName name="______Tab1" localSheetId="3">#REF!</definedName>
    <definedName name="______Tab1">#REF!</definedName>
    <definedName name="______UKR1" localSheetId="1">#REF!</definedName>
    <definedName name="______UKR1" localSheetId="2">#REF!</definedName>
    <definedName name="______UKR1" localSheetId="3">#REF!</definedName>
    <definedName name="______UKR1">#REF!</definedName>
    <definedName name="______UKR2" localSheetId="1">#REF!</definedName>
    <definedName name="______UKR2" localSheetId="2">#REF!</definedName>
    <definedName name="______UKR2" localSheetId="3">#REF!</definedName>
    <definedName name="______UKR2">#REF!</definedName>
    <definedName name="______UKR3" localSheetId="1">#REF!</definedName>
    <definedName name="______UKR3" localSheetId="2">#REF!</definedName>
    <definedName name="______UKR3" localSheetId="3">#REF!</definedName>
    <definedName name="______UKR3">#REF!</definedName>
    <definedName name="_____tab06" localSheetId="1">#REF!</definedName>
    <definedName name="_____tab06" localSheetId="2">#REF!</definedName>
    <definedName name="_____tab06" localSheetId="3">#REF!</definedName>
    <definedName name="_____tab06">#REF!</definedName>
    <definedName name="_____tab07" localSheetId="1">#REF!</definedName>
    <definedName name="_____tab07" localSheetId="2">#REF!</definedName>
    <definedName name="_____tab07" localSheetId="3">#REF!</definedName>
    <definedName name="_____tab07">#REF!</definedName>
    <definedName name="_____Tab1" localSheetId="1">#REF!</definedName>
    <definedName name="_____Tab1" localSheetId="2">#REF!</definedName>
    <definedName name="_____Tab1" localSheetId="3">#REF!</definedName>
    <definedName name="_____Tab1">#REF!</definedName>
    <definedName name="_____UKR1" localSheetId="1">#REF!</definedName>
    <definedName name="_____UKR1" localSheetId="2">#REF!</definedName>
    <definedName name="_____UKR1" localSheetId="3">#REF!</definedName>
    <definedName name="_____UKR1">#REF!</definedName>
    <definedName name="_____UKR2" localSheetId="1">#REF!</definedName>
    <definedName name="_____UKR2" localSheetId="2">#REF!</definedName>
    <definedName name="_____UKR2" localSheetId="3">#REF!</definedName>
    <definedName name="_____UKR2">#REF!</definedName>
    <definedName name="_____UKR3" localSheetId="1">#REF!</definedName>
    <definedName name="_____UKR3" localSheetId="2">#REF!</definedName>
    <definedName name="_____UKR3" localSheetId="3">#REF!</definedName>
    <definedName name="_____UKR3">#REF!</definedName>
    <definedName name="____tab06" localSheetId="1">#REF!</definedName>
    <definedName name="____tab06" localSheetId="2">#REF!</definedName>
    <definedName name="____tab06" localSheetId="3">#REF!</definedName>
    <definedName name="____tab06">#REF!</definedName>
    <definedName name="____tab07" localSheetId="1">#REF!</definedName>
    <definedName name="____tab07" localSheetId="2">#REF!</definedName>
    <definedName name="____tab07" localSheetId="3">#REF!</definedName>
    <definedName name="____tab07">#REF!</definedName>
    <definedName name="____Tab1" localSheetId="1">#REF!</definedName>
    <definedName name="____Tab1" localSheetId="2">#REF!</definedName>
    <definedName name="____Tab1" localSheetId="3">#REF!</definedName>
    <definedName name="____Tab1">#REF!</definedName>
    <definedName name="____UKR1" localSheetId="1">#REF!</definedName>
    <definedName name="____UKR1" localSheetId="2">#REF!</definedName>
    <definedName name="____UKR1" localSheetId="3">#REF!</definedName>
    <definedName name="____UKR1">#REF!</definedName>
    <definedName name="____UKR2" localSheetId="1">#REF!</definedName>
    <definedName name="____UKR2" localSheetId="2">#REF!</definedName>
    <definedName name="____UKR2" localSheetId="3">#REF!</definedName>
    <definedName name="____UKR2">#REF!</definedName>
    <definedName name="____UKR3" localSheetId="1">#REF!</definedName>
    <definedName name="____UKR3" localSheetId="2">#REF!</definedName>
    <definedName name="____UKR3" localSheetId="3">#REF!</definedName>
    <definedName name="____UKR3">#REF!</definedName>
    <definedName name="___tab06" localSheetId="1">#REF!</definedName>
    <definedName name="___tab06" localSheetId="2">#REF!</definedName>
    <definedName name="___tab06" localSheetId="3">#REF!</definedName>
    <definedName name="___tab06">#REF!</definedName>
    <definedName name="___tab07" localSheetId="1">#REF!</definedName>
    <definedName name="___tab07" localSheetId="2">#REF!</definedName>
    <definedName name="___tab07" localSheetId="3">#REF!</definedName>
    <definedName name="___tab07">#REF!</definedName>
    <definedName name="___Tab1" localSheetId="1">#REF!</definedName>
    <definedName name="___Tab1" localSheetId="2">#REF!</definedName>
    <definedName name="___Tab1" localSheetId="3">#REF!</definedName>
    <definedName name="___Tab1">#REF!</definedName>
    <definedName name="___UKR1" localSheetId="1">#REF!</definedName>
    <definedName name="___UKR1" localSheetId="2">#REF!</definedName>
    <definedName name="___UKR1" localSheetId="3">#REF!</definedName>
    <definedName name="___UKR1">#REF!</definedName>
    <definedName name="___UKR2" localSheetId="1">#REF!</definedName>
    <definedName name="___UKR2" localSheetId="2">#REF!</definedName>
    <definedName name="___UKR2" localSheetId="3">#REF!</definedName>
    <definedName name="___UKR2">#REF!</definedName>
    <definedName name="___UKR3" localSheetId="1">#REF!</definedName>
    <definedName name="___UKR3" localSheetId="2">#REF!</definedName>
    <definedName name="___UKR3" localSheetId="3">#REF!</definedName>
    <definedName name="___UKR3">#REF!</definedName>
    <definedName name="__tab06" localSheetId="1">#REF!</definedName>
    <definedName name="__tab06" localSheetId="2">#REF!</definedName>
    <definedName name="__tab06" localSheetId="3">#REF!</definedName>
    <definedName name="__tab06">#REF!</definedName>
    <definedName name="__tab07" localSheetId="1">#REF!</definedName>
    <definedName name="__tab07" localSheetId="2">#REF!</definedName>
    <definedName name="__tab07" localSheetId="3">#REF!</definedName>
    <definedName name="__tab07">#REF!</definedName>
    <definedName name="__Tab1" localSheetId="1">#REF!</definedName>
    <definedName name="__Tab1" localSheetId="2">#REF!</definedName>
    <definedName name="__Tab1" localSheetId="3">#REF!</definedName>
    <definedName name="__Tab1">#REF!</definedName>
    <definedName name="__UKR1" localSheetId="1">#REF!</definedName>
    <definedName name="__UKR1" localSheetId="2">#REF!</definedName>
    <definedName name="__UKR1" localSheetId="3">#REF!</definedName>
    <definedName name="__UKR1">#REF!</definedName>
    <definedName name="__UKR2" localSheetId="1">#REF!</definedName>
    <definedName name="__UKR2" localSheetId="2">#REF!</definedName>
    <definedName name="__UKR2" localSheetId="3">#REF!</definedName>
    <definedName name="__UKR2">#REF!</definedName>
    <definedName name="__UKR3" localSheetId="1">#REF!</definedName>
    <definedName name="__UKR3" localSheetId="2">#REF!</definedName>
    <definedName name="__UKR3" localSheetId="3">#REF!</definedName>
    <definedName name="__UKR3">#REF!</definedName>
    <definedName name="_2Macros_Import_.qbop" localSheetId="1">#REF!</definedName>
    <definedName name="_2Macros_Import_.qbop" localSheetId="2">#REF!</definedName>
    <definedName name="_2Macros_Import_.qbop" localSheetId="3">#REF!</definedName>
    <definedName name="_2Macros_Import_.qbop">#REF!</definedName>
    <definedName name="_cpi2" localSheetId="1">#REF!</definedName>
    <definedName name="_cpi2" localSheetId="2">#REF!</definedName>
    <definedName name="_cpi2" localSheetId="3">#REF!</definedName>
    <definedName name="_cpi2">#REF!</definedName>
    <definedName name="_DVM3" localSheetId="1">#REF!</definedName>
    <definedName name="_DVM3" localSheetId="2">#REF!</definedName>
    <definedName name="_DVM3" localSheetId="3">#REF!</definedName>
    <definedName name="_DVM3">#REF!</definedName>
    <definedName name="_Fill" localSheetId="1" hidden="1">#REF!</definedName>
    <definedName name="_Fill" localSheetId="2" hidden="1">#REF!</definedName>
    <definedName name="_Fill" localSheetId="3" hidden="1">#REF!</definedName>
    <definedName name="_Fill" hidden="1">#REF!</definedName>
    <definedName name="_M3" localSheetId="1">#REF!</definedName>
    <definedName name="_M3" localSheetId="2">#REF!</definedName>
    <definedName name="_M3" localSheetId="3">#REF!</definedName>
    <definedName name="_M3">#REF!</definedName>
    <definedName name="_Mn2" hidden="1">{#N/A,#N/A,FALSE,"т02бд"}</definedName>
    <definedName name="_t04" hidden="1">{#N/A,#N/A,FALSE,"т04"}</definedName>
    <definedName name="_t06" hidden="1">{#N/A,#N/A,FALSE,"т04"}</definedName>
    <definedName name="_tab06" localSheetId="1">#REF!</definedName>
    <definedName name="_tab06" localSheetId="2">#REF!</definedName>
    <definedName name="_tab06" localSheetId="3">#REF!</definedName>
    <definedName name="_tab06">#REF!</definedName>
    <definedName name="_tab07" localSheetId="1">#REF!</definedName>
    <definedName name="_tab07" localSheetId="2">#REF!</definedName>
    <definedName name="_tab07" localSheetId="3">#REF!</definedName>
    <definedName name="_tab07">#REF!</definedName>
    <definedName name="_Tab1" localSheetId="1">#REF!</definedName>
    <definedName name="_Tab1" localSheetId="2">#REF!</definedName>
    <definedName name="_Tab1" localSheetId="3">#REF!</definedName>
    <definedName name="_Tab1">#REF!</definedName>
    <definedName name="_UKR1" localSheetId="1">#REF!</definedName>
    <definedName name="_UKR1" localSheetId="2">#REF!</definedName>
    <definedName name="_UKR1" localSheetId="3">#REF!</definedName>
    <definedName name="_UKR1">#REF!</definedName>
    <definedName name="_UKR2" localSheetId="1">#REF!</definedName>
    <definedName name="_UKR2" localSheetId="2">#REF!</definedName>
    <definedName name="_UKR2" localSheetId="3">#REF!</definedName>
    <definedName name="_UKR2">#REF!</definedName>
    <definedName name="_UKR3" localSheetId="1">#REF!</definedName>
    <definedName name="_UKR3" localSheetId="2">#REF!</definedName>
    <definedName name="_UKR3" localSheetId="3">#REF!</definedName>
    <definedName name="_UKR3">#REF!</definedName>
    <definedName name="_VM3" localSheetId="1">#REF!</definedName>
    <definedName name="_VM3" localSheetId="2">#REF!</definedName>
    <definedName name="_VM3" localSheetId="3">#REF!</definedName>
    <definedName name="_VM3">#REF!</definedName>
    <definedName name="_wpi2" localSheetId="1">#REF!</definedName>
    <definedName name="_wpi2" localSheetId="2">#REF!</definedName>
    <definedName name="_wpi2" localSheetId="3">#REF!</definedName>
    <definedName name="_wpi2">#REF!</definedName>
    <definedName name="a" localSheetId="1">#REF!</definedName>
    <definedName name="a" localSheetId="2">#REF!</definedName>
    <definedName name="a" localSheetId="3">#REF!</definedName>
    <definedName name="a">#REF!</definedName>
    <definedName name="aaa" hidden="1">{#N/A,#N/A,FALSE,"т02бд"}</definedName>
    <definedName name="AGR">#REF!</definedName>
    <definedName name="AGR_F" localSheetId="1">#REF!</definedName>
    <definedName name="AGR_F" localSheetId="2">#REF!</definedName>
    <definedName name="AGR_F" localSheetId="3">#REF!</definedName>
    <definedName name="AGR_F">#REF!</definedName>
    <definedName name="AGR_P" localSheetId="1">#REF!</definedName>
    <definedName name="AGR_P" localSheetId="2">#REF!</definedName>
    <definedName name="AGR_P" localSheetId="3">#REF!</definedName>
    <definedName name="AGR_P">#REF!</definedName>
    <definedName name="AGRM" localSheetId="1">#REF!</definedName>
    <definedName name="AGRM" localSheetId="2">#REF!</definedName>
    <definedName name="AGRM" localSheetId="3">#REF!</definedName>
    <definedName name="AGRM">#REF!</definedName>
    <definedName name="AGRMY" localSheetId="1">#REF!</definedName>
    <definedName name="AGRMY" localSheetId="2">#REF!</definedName>
    <definedName name="AGRMY" localSheetId="3">#REF!</definedName>
    <definedName name="AGRMY">#REF!</definedName>
    <definedName name="AGRR">#REF!</definedName>
    <definedName name="AGRR_F" localSheetId="1">#REF!</definedName>
    <definedName name="AGRR_F" localSheetId="2">#REF!</definedName>
    <definedName name="AGRR_F" localSheetId="3">#REF!</definedName>
    <definedName name="AGRR_F">#REF!</definedName>
    <definedName name="AGRR_P" localSheetId="1">#REF!</definedName>
    <definedName name="AGRR_P" localSheetId="2">#REF!</definedName>
    <definedName name="AGRR_P" localSheetId="3">#REF!</definedName>
    <definedName name="AGRR_P">#REF!</definedName>
    <definedName name="AGRRMY" localSheetId="1">#REF!</definedName>
    <definedName name="AGRRMY" localSheetId="2">#REF!</definedName>
    <definedName name="AGRRMY" localSheetId="3">#REF!</definedName>
    <definedName name="AGRRMY">#REF!</definedName>
    <definedName name="AGRY" localSheetId="1">#REF!</definedName>
    <definedName name="AGRY" localSheetId="2">#REF!</definedName>
    <definedName name="AGRY" localSheetId="3">#REF!</definedName>
    <definedName name="AGRY">#REF!</definedName>
    <definedName name="All_Data" localSheetId="1">#REF!</definedName>
    <definedName name="All_Data" localSheetId="2">#REF!</definedName>
    <definedName name="All_Data" localSheetId="3">#REF!</definedName>
    <definedName name="All_Data">#REF!</definedName>
    <definedName name="asasa" hidden="1">{#N/A,#N/A,FALSE,"т02бд"}</definedName>
    <definedName name="b" hidden="1">{#N/A,#N/A,FALSE,"т02бд"}</definedName>
    <definedName name="Balance_of_payments" localSheetId="1">#REF!</definedName>
    <definedName name="Balance_of_payments" localSheetId="2">#REF!</definedName>
    <definedName name="Balance_of_payments" localSheetId="3">#REF!</definedName>
    <definedName name="Balance_of_payments">#REF!</definedName>
    <definedName name="BASE">#REF!</definedName>
    <definedName name="BASEMY">#REF!</definedName>
    <definedName name="BASEPA">#REF!</definedName>
    <definedName name="BASEY">#REF!</definedName>
    <definedName name="BAZA">#REF!</definedName>
    <definedName name="bbb" hidden="1">{#N/A,#N/A,FALSE,"т02бд"}</definedName>
    <definedName name="BDEF">#REF!</definedName>
    <definedName name="BDEF_f" localSheetId="1">#REF!</definedName>
    <definedName name="BDEF_f" localSheetId="2">#REF!</definedName>
    <definedName name="BDEF_f" localSheetId="3">#REF!</definedName>
    <definedName name="BDEF_f">#REF!</definedName>
    <definedName name="BDEFG" localSheetId="1">#REF!</definedName>
    <definedName name="BDEFG" localSheetId="2">#REF!</definedName>
    <definedName name="BDEFG" localSheetId="3">#REF!</definedName>
    <definedName name="BDEFG">#REF!</definedName>
    <definedName name="BDEFgdp_f" localSheetId="1">#REF!</definedName>
    <definedName name="BDEFgdp_f" localSheetId="2">#REF!</definedName>
    <definedName name="BDEFgdp_f" localSheetId="3">#REF!</definedName>
    <definedName name="BDEFgdp_f">#REF!</definedName>
    <definedName name="BDEFM" localSheetId="1">#REF!</definedName>
    <definedName name="BDEFM" localSheetId="2">#REF!</definedName>
    <definedName name="BDEFM" localSheetId="3">#REF!</definedName>
    <definedName name="BDEFM">#REF!</definedName>
    <definedName name="BDEFMG" localSheetId="1">#REF!</definedName>
    <definedName name="BDEFMG" localSheetId="2">#REF!</definedName>
    <definedName name="BDEFMG" localSheetId="3">#REF!</definedName>
    <definedName name="BDEFMG">#REF!</definedName>
    <definedName name="BEXP">#REF!</definedName>
    <definedName name="BEXP_F" localSheetId="1">#REF!</definedName>
    <definedName name="BEXP_F" localSheetId="2">#REF!</definedName>
    <definedName name="BEXP_F" localSheetId="3">#REF!</definedName>
    <definedName name="BEXP_F">#REF!</definedName>
    <definedName name="BEXP_P" localSheetId="1">#REF!</definedName>
    <definedName name="BEXP_P" localSheetId="2">#REF!</definedName>
    <definedName name="BEXP_P" localSheetId="3">#REF!</definedName>
    <definedName name="BEXP_P">#REF!</definedName>
    <definedName name="BEXPG" localSheetId="1">#REF!</definedName>
    <definedName name="BEXPG" localSheetId="2">#REF!</definedName>
    <definedName name="BEXPG" localSheetId="3">#REF!</definedName>
    <definedName name="BEXPG">#REF!</definedName>
    <definedName name="BEXPgdp_f" localSheetId="1">#REF!</definedName>
    <definedName name="BEXPgdp_f" localSheetId="2">#REF!</definedName>
    <definedName name="BEXPgdp_f" localSheetId="3">#REF!</definedName>
    <definedName name="BEXPgdp_f">#REF!</definedName>
    <definedName name="BEXPM" localSheetId="1">#REF!</definedName>
    <definedName name="BEXPM" localSheetId="2">#REF!</definedName>
    <definedName name="BEXPM" localSheetId="3">#REF!</definedName>
    <definedName name="BEXPM">#REF!</definedName>
    <definedName name="BEXPMG" localSheetId="1">#REF!</definedName>
    <definedName name="BEXPMG" localSheetId="2">#REF!</definedName>
    <definedName name="BEXPMG" localSheetId="3">#REF!</definedName>
    <definedName name="BEXPMG">#REF!</definedName>
    <definedName name="BGS">#REF!</definedName>
    <definedName name="BGSG" localSheetId="1">#REF!</definedName>
    <definedName name="BGSG" localSheetId="2">#REF!</definedName>
    <definedName name="BGSG" localSheetId="3">#REF!</definedName>
    <definedName name="BGSG">#REF!</definedName>
    <definedName name="BGSM" localSheetId="1">#REF!</definedName>
    <definedName name="BGSM" localSheetId="2">#REF!</definedName>
    <definedName name="BGSM" localSheetId="3">#REF!</definedName>
    <definedName name="BGSM">#REF!</definedName>
    <definedName name="BGSMG" localSheetId="1">#REF!</definedName>
    <definedName name="BGSMG" localSheetId="2">#REF!</definedName>
    <definedName name="BGSMG" localSheetId="3">#REF!</definedName>
    <definedName name="BGSMG">#REF!</definedName>
    <definedName name="BGSY" localSheetId="1">#REF!</definedName>
    <definedName name="BGSY" localSheetId="2">#REF!</definedName>
    <definedName name="BGSY" localSheetId="3">#REF!</definedName>
    <definedName name="BGSY">#REF!</definedName>
    <definedName name="BGSYG" localSheetId="1">#REF!</definedName>
    <definedName name="BGSYG" localSheetId="2">#REF!</definedName>
    <definedName name="BGSYG" localSheetId="3">#REF!</definedName>
    <definedName name="BGSYG">#REF!</definedName>
    <definedName name="BOP_Y" hidden="1">{"BOP_TAB",#N/A,FALSE,"N";"MIDTERM_TAB",#N/A,FALSE,"O";"FUND_CRED",#N/A,FALSE,"P";"DEBT_TAB1",#N/A,FALSE,"Q";"DEBT_TAB2",#N/A,FALSE,"Q";"FORFIN_TAB1",#N/A,FALSE,"R";"FORFIN_TAB2",#N/A,FALSE,"R";"BOP_ANALY",#N/A,FALSE,"U"}</definedName>
    <definedName name="bp" hidden="1">{"BOP_TAB",#N/A,FALSE,"N";"MIDTERM_TAB",#N/A,FALSE,"O";"FUND_CRED",#N/A,FALSE,"P";"DEBT_TAB1",#N/A,FALSE,"Q";"DEBT_TAB2",#N/A,FALSE,"Q";"FORFIN_TAB1",#N/A,FALSE,"R";"FORFIN_TAB2",#N/A,FALSE,"R";"BOP_ANALY",#N/A,FALSE,"U"}</definedName>
    <definedName name="BREV">#REF!</definedName>
    <definedName name="BREV_F" localSheetId="1">#REF!</definedName>
    <definedName name="BREV_F" localSheetId="2">#REF!</definedName>
    <definedName name="BREV_F" localSheetId="3">#REF!</definedName>
    <definedName name="BREV_F">#REF!</definedName>
    <definedName name="BREV_P" localSheetId="1">#REF!</definedName>
    <definedName name="BREV_P" localSheetId="2">#REF!</definedName>
    <definedName name="BREV_P" localSheetId="3">#REF!</definedName>
    <definedName name="BREV_P">#REF!</definedName>
    <definedName name="BREVG" localSheetId="1">#REF!</definedName>
    <definedName name="BREVG" localSheetId="2">#REF!</definedName>
    <definedName name="BREVG" localSheetId="3">#REF!</definedName>
    <definedName name="BREVG">#REF!</definedName>
    <definedName name="BREVgdp_f" localSheetId="1">#REF!</definedName>
    <definedName name="BREVgdp_f" localSheetId="2">#REF!</definedName>
    <definedName name="BREVgdp_f" localSheetId="3">#REF!</definedName>
    <definedName name="BREVgdp_f">#REF!</definedName>
    <definedName name="BREVM" localSheetId="1">#REF!</definedName>
    <definedName name="BREVM" localSheetId="2">#REF!</definedName>
    <definedName name="BREVM" localSheetId="3">#REF!</definedName>
    <definedName name="BREVM">#REF!</definedName>
    <definedName name="BREVMG" localSheetId="1">#REF!</definedName>
    <definedName name="BREVMG" localSheetId="2">#REF!</definedName>
    <definedName name="BREVMG" localSheetId="3">#REF!</definedName>
    <definedName name="BREVMG">#REF!</definedName>
    <definedName name="BRO" localSheetId="1">#REF!</definedName>
    <definedName name="BRO" localSheetId="2">#REF!</definedName>
    <definedName name="BRO" localSheetId="3">#REF!</definedName>
    <definedName name="BRO">#REF!</definedName>
    <definedName name="BudArrears" localSheetId="1">#REF!</definedName>
    <definedName name="BudArrears" localSheetId="2">#REF!</definedName>
    <definedName name="BudArrears" localSheetId="3">#REF!</definedName>
    <definedName name="BudArrears">#REF!</definedName>
    <definedName name="budfin" localSheetId="1">#REF!</definedName>
    <definedName name="budfin" localSheetId="2">#REF!</definedName>
    <definedName name="budfin" localSheetId="3">#REF!</definedName>
    <definedName name="budfin">#REF!</definedName>
    <definedName name="Budget" localSheetId="1">#REF!</definedName>
    <definedName name="Budget" localSheetId="2">#REF!</definedName>
    <definedName name="Budget" localSheetId="3">#REF!</definedName>
    <definedName name="Budget">#REF!</definedName>
    <definedName name="budget_financing" localSheetId="1">#REF!</definedName>
    <definedName name="budget_financing" localSheetId="2">#REF!</definedName>
    <definedName name="budget_financing" localSheetId="3">#REF!</definedName>
    <definedName name="budget_financing">#REF!</definedName>
    <definedName name="bull" localSheetId="1">#REF!</definedName>
    <definedName name="bull" localSheetId="2">#REF!</definedName>
    <definedName name="bull" localSheetId="3">#REF!</definedName>
    <definedName name="bull">#REF!</definedName>
    <definedName name="Central" localSheetId="1">#REF!</definedName>
    <definedName name="Central" localSheetId="2">#REF!</definedName>
    <definedName name="Central" localSheetId="3">#REF!</definedName>
    <definedName name="Central">#REF!</definedName>
    <definedName name="CONS_f" localSheetId="1">#REF!</definedName>
    <definedName name="CONS_f" localSheetId="2">#REF!</definedName>
    <definedName name="CONS_f" localSheetId="3">#REF!</definedName>
    <definedName name="CONS_f">#REF!</definedName>
    <definedName name="CPI" localSheetId="1">#REF!</definedName>
    <definedName name="CPI" localSheetId="2">#REF!</definedName>
    <definedName name="CPI" localSheetId="3">#REF!</definedName>
    <definedName name="CPI">#REF!</definedName>
    <definedName name="CPI_F" localSheetId="1">#REF!</definedName>
    <definedName name="CPI_F" localSheetId="2">#REF!</definedName>
    <definedName name="CPI_F" localSheetId="3">#REF!</definedName>
    <definedName name="CPI_F">#REF!</definedName>
    <definedName name="CPI_I" localSheetId="1">#REF!</definedName>
    <definedName name="CPI_I" localSheetId="2">#REF!</definedName>
    <definedName name="CPI_I" localSheetId="3">#REF!</definedName>
    <definedName name="CPI_I">#REF!</definedName>
    <definedName name="CPI_P" localSheetId="1">#REF!</definedName>
    <definedName name="CPI_P" localSheetId="2">#REF!</definedName>
    <definedName name="CPI_P" localSheetId="3">#REF!</definedName>
    <definedName name="CPI_P">#REF!</definedName>
    <definedName name="CPIA_f" localSheetId="1">#REF!</definedName>
    <definedName name="CPIA_f" localSheetId="2">#REF!</definedName>
    <definedName name="CPIA_f" localSheetId="3">#REF!</definedName>
    <definedName name="CPIA_f">#REF!</definedName>
    <definedName name="CPIADDR" localSheetId="1">#REF!</definedName>
    <definedName name="CPIADDR" localSheetId="2">#REF!</definedName>
    <definedName name="CPIADDR" localSheetId="3">#REF!</definedName>
    <definedName name="CPIADDR">#REF!</definedName>
    <definedName name="CPIAVG">#REF!</definedName>
    <definedName name="CPIAVG_F" localSheetId="1">#REF!</definedName>
    <definedName name="CPIAVG_F" localSheetId="2">#REF!</definedName>
    <definedName name="CPIAVG_F" localSheetId="3">#REF!</definedName>
    <definedName name="CPIAVG_F">#REF!</definedName>
    <definedName name="CPIAVG_P" localSheetId="1">#REF!</definedName>
    <definedName name="CPIAVG_P" localSheetId="2">#REF!</definedName>
    <definedName name="CPIAVG_P" localSheetId="3">#REF!</definedName>
    <definedName name="CPIAVG_P">#REF!</definedName>
    <definedName name="CPICA" localSheetId="1">#REF!</definedName>
    <definedName name="CPICA" localSheetId="2">#REF!</definedName>
    <definedName name="CPICA" localSheetId="3">#REF!</definedName>
    <definedName name="CPICA">#REF!</definedName>
    <definedName name="CPIF" localSheetId="1">#REF!</definedName>
    <definedName name="CPIF" localSheetId="2">#REF!</definedName>
    <definedName name="CPIF" localSheetId="3">#REF!</definedName>
    <definedName name="CPIF">#REF!</definedName>
    <definedName name="CPIF_F" localSheetId="1">#REF!</definedName>
    <definedName name="CPIF_F" localSheetId="2">#REF!</definedName>
    <definedName name="CPIF_F" localSheetId="3">#REF!</definedName>
    <definedName name="CPIF_F">#REF!</definedName>
    <definedName name="CPIFA_f" localSheetId="1">#REF!</definedName>
    <definedName name="CPIFA_f" localSheetId="2">#REF!</definedName>
    <definedName name="CPIFA_f" localSheetId="3">#REF!</definedName>
    <definedName name="CPIFA_f">#REF!</definedName>
    <definedName name="CPIFAVG_F" localSheetId="1">#REF!</definedName>
    <definedName name="CPIFAVG_F" localSheetId="2">#REF!</definedName>
    <definedName name="CPIFAVG_F" localSheetId="3">#REF!</definedName>
    <definedName name="CPIFAVG_F">#REF!</definedName>
    <definedName name="CPIFCA" localSheetId="1">#REF!</definedName>
    <definedName name="CPIFCA" localSheetId="2">#REF!</definedName>
    <definedName name="CPIFCA" localSheetId="3">#REF!</definedName>
    <definedName name="CPIFCA">#REF!</definedName>
    <definedName name="CPIFmov_f" localSheetId="1">#REF!</definedName>
    <definedName name="CPIFmov_f" localSheetId="2">#REF!</definedName>
    <definedName name="CPIFmov_f" localSheetId="3">#REF!</definedName>
    <definedName name="CPIFmov_f">#REF!</definedName>
    <definedName name="CPIFMY" localSheetId="1">#REF!</definedName>
    <definedName name="CPIFMY" localSheetId="2">#REF!</definedName>
    <definedName name="CPIFMY" localSheetId="3">#REF!</definedName>
    <definedName name="CPIFMY">#REF!</definedName>
    <definedName name="CPIFMYA" localSheetId="1">#REF!</definedName>
    <definedName name="CPIFMYA" localSheetId="2">#REF!</definedName>
    <definedName name="CPIFMYA" localSheetId="3">#REF!</definedName>
    <definedName name="CPIFMYA">#REF!</definedName>
    <definedName name="CPIFY" localSheetId="1">#REF!</definedName>
    <definedName name="CPIFY" localSheetId="2">#REF!</definedName>
    <definedName name="CPIFY" localSheetId="3">#REF!</definedName>
    <definedName name="CPIFY">#REF!</definedName>
    <definedName name="CPImov_f" localSheetId="1">#REF!</definedName>
    <definedName name="CPImov_f" localSheetId="2">#REF!</definedName>
    <definedName name="CPImov_f" localSheetId="3">#REF!</definedName>
    <definedName name="CPImov_f">#REF!</definedName>
    <definedName name="CPIMY" localSheetId="1">#REF!</definedName>
    <definedName name="CPIMY" localSheetId="2">#REF!</definedName>
    <definedName name="CPIMY" localSheetId="3">#REF!</definedName>
    <definedName name="CPIMY">#REF!</definedName>
    <definedName name="cpimya" localSheetId="1">#REF!</definedName>
    <definedName name="cpimya" localSheetId="2">#REF!</definedName>
    <definedName name="cpimya" localSheetId="3">#REF!</definedName>
    <definedName name="cpimya">#REF!</definedName>
    <definedName name="CPINF" localSheetId="1">#REF!</definedName>
    <definedName name="CPINF" localSheetId="2">#REF!</definedName>
    <definedName name="CPINF" localSheetId="3">#REF!</definedName>
    <definedName name="CPINF">#REF!</definedName>
    <definedName name="CPINF_F" localSheetId="1">#REF!</definedName>
    <definedName name="CPINF_F" localSheetId="2">#REF!</definedName>
    <definedName name="CPINF_F" localSheetId="3">#REF!</definedName>
    <definedName name="CPINF_F">#REF!</definedName>
    <definedName name="CPINFA_f" localSheetId="1">#REF!</definedName>
    <definedName name="CPINFA_f" localSheetId="2">#REF!</definedName>
    <definedName name="CPINFA_f" localSheetId="3">#REF!</definedName>
    <definedName name="CPINFA_f">#REF!</definedName>
    <definedName name="CPINFAVG_F" localSheetId="1">#REF!</definedName>
    <definedName name="CPINFAVG_F" localSheetId="2">#REF!</definedName>
    <definedName name="CPINFAVG_F" localSheetId="3">#REF!</definedName>
    <definedName name="CPINFAVG_F">#REF!</definedName>
    <definedName name="CPINFCA" localSheetId="1">#REF!</definedName>
    <definedName name="CPINFCA" localSheetId="2">#REF!</definedName>
    <definedName name="CPINFCA" localSheetId="3">#REF!</definedName>
    <definedName name="CPINFCA">#REF!</definedName>
    <definedName name="CPINFmov_f" localSheetId="1">#REF!</definedName>
    <definedName name="CPINFmov_f" localSheetId="2">#REF!</definedName>
    <definedName name="CPINFmov_f" localSheetId="3">#REF!</definedName>
    <definedName name="CPINFmov_f">#REF!</definedName>
    <definedName name="CPINFMY" localSheetId="1">#REF!</definedName>
    <definedName name="CPINFMY" localSheetId="2">#REF!</definedName>
    <definedName name="CPINFMY" localSheetId="3">#REF!</definedName>
    <definedName name="CPINFMY">#REF!</definedName>
    <definedName name="CPINFMYA" localSheetId="1">#REF!</definedName>
    <definedName name="CPINFMYA" localSheetId="2">#REF!</definedName>
    <definedName name="CPINFMYA" localSheetId="3">#REF!</definedName>
    <definedName name="CPINFMYA">#REF!</definedName>
    <definedName name="CPINFY" localSheetId="1">#REF!</definedName>
    <definedName name="CPINFY" localSheetId="2">#REF!</definedName>
    <definedName name="CPINFY" localSheetId="3">#REF!</definedName>
    <definedName name="CPINFY">#REF!</definedName>
    <definedName name="CPIS" localSheetId="1">#REF!</definedName>
    <definedName name="CPIS" localSheetId="2">#REF!</definedName>
    <definedName name="CPIS" localSheetId="3">#REF!</definedName>
    <definedName name="CPIS">#REF!</definedName>
    <definedName name="CPIS_F" localSheetId="1">#REF!</definedName>
    <definedName name="CPIS_F" localSheetId="2">#REF!</definedName>
    <definedName name="CPIS_F" localSheetId="3">#REF!</definedName>
    <definedName name="CPIS_F">#REF!</definedName>
    <definedName name="CPISA_f" localSheetId="1">#REF!</definedName>
    <definedName name="CPISA_f" localSheetId="2">#REF!</definedName>
    <definedName name="CPISA_f" localSheetId="3">#REF!</definedName>
    <definedName name="CPISA_f">#REF!</definedName>
    <definedName name="CPISAVG_F" localSheetId="1">#REF!</definedName>
    <definedName name="CPISAVG_F" localSheetId="2">#REF!</definedName>
    <definedName name="CPISAVG_F" localSheetId="3">#REF!</definedName>
    <definedName name="CPISAVG_F">#REF!</definedName>
    <definedName name="CPISCA" localSheetId="1">#REF!</definedName>
    <definedName name="CPISCA" localSheetId="2">#REF!</definedName>
    <definedName name="CPISCA" localSheetId="3">#REF!</definedName>
    <definedName name="CPISCA">#REF!</definedName>
    <definedName name="CPISmov_f" localSheetId="1">#REF!</definedName>
    <definedName name="CPISmov_f" localSheetId="2">#REF!</definedName>
    <definedName name="CPISmov_f" localSheetId="3">#REF!</definedName>
    <definedName name="CPISmov_f">#REF!</definedName>
    <definedName name="CPISMY" localSheetId="1">#REF!</definedName>
    <definedName name="CPISMY" localSheetId="2">#REF!</definedName>
    <definedName name="CPISMY" localSheetId="3">#REF!</definedName>
    <definedName name="CPISMY">#REF!</definedName>
    <definedName name="CPISMYA" localSheetId="1">#REF!</definedName>
    <definedName name="CPISMYA" localSheetId="2">#REF!</definedName>
    <definedName name="CPISMYA" localSheetId="3">#REF!</definedName>
    <definedName name="CPISMYA">#REF!</definedName>
    <definedName name="CPISY" localSheetId="1">#REF!</definedName>
    <definedName name="CPISY" localSheetId="2">#REF!</definedName>
    <definedName name="CPISY" localSheetId="3">#REF!</definedName>
    <definedName name="CPISY">#REF!</definedName>
    <definedName name="CPIY" localSheetId="1">#REF!</definedName>
    <definedName name="CPIY" localSheetId="2">#REF!</definedName>
    <definedName name="CPIY" localSheetId="3">#REF!</definedName>
    <definedName name="CPIY">#REF!</definedName>
    <definedName name="CRED" localSheetId="1">#REF!</definedName>
    <definedName name="CRED" localSheetId="2">#REF!</definedName>
    <definedName name="CRED" localSheetId="3">#REF!</definedName>
    <definedName name="CRED">#REF!</definedName>
    <definedName name="CRED_F" localSheetId="1">#REF!</definedName>
    <definedName name="CRED_F" localSheetId="2">#REF!</definedName>
    <definedName name="CRED_F" localSheetId="3">#REF!</definedName>
    <definedName name="CRED_F">#REF!</definedName>
    <definedName name="CREDM" localSheetId="1">#REF!</definedName>
    <definedName name="CREDM" localSheetId="2">#REF!</definedName>
    <definedName name="CREDM" localSheetId="3">#REF!</definedName>
    <definedName name="CREDM">#REF!</definedName>
    <definedName name="CREDRATE" localSheetId="1">#REF!</definedName>
    <definedName name="CREDRATE" localSheetId="2">#REF!</definedName>
    <definedName name="CREDRATE" localSheetId="3">#REF!</definedName>
    <definedName name="CREDRATE">#REF!</definedName>
    <definedName name="CREDRATE_F" localSheetId="1">#REF!</definedName>
    <definedName name="CREDRATE_F" localSheetId="2">#REF!</definedName>
    <definedName name="CREDRATE_F" localSheetId="3">#REF!</definedName>
    <definedName name="CREDRATE_F">#REF!</definedName>
    <definedName name="CREDRM" localSheetId="1">#REF!</definedName>
    <definedName name="CREDRM" localSheetId="2">#REF!</definedName>
    <definedName name="CREDRM" localSheetId="3">#REF!</definedName>
    <definedName name="CREDRM">#REF!</definedName>
    <definedName name="CREDRTYA" localSheetId="1">#REF!</definedName>
    <definedName name="CREDRTYA" localSheetId="2">#REF!</definedName>
    <definedName name="CREDRTYA" localSheetId="3">#REF!</definedName>
    <definedName name="CREDRTYA">#REF!</definedName>
    <definedName name="CREDRY" localSheetId="1">#REF!</definedName>
    <definedName name="CREDRY" localSheetId="2">#REF!</definedName>
    <definedName name="CREDRY" localSheetId="3">#REF!</definedName>
    <definedName name="CREDRY">#REF!</definedName>
    <definedName name="CREDY" localSheetId="1">#REF!</definedName>
    <definedName name="CREDY" localSheetId="2">#REF!</definedName>
    <definedName name="CREDY" localSheetId="3">#REF!</definedName>
    <definedName name="CREDY">#REF!</definedName>
    <definedName name="CREDYN" localSheetId="1">#REF!</definedName>
    <definedName name="CREDYN" localSheetId="2">#REF!</definedName>
    <definedName name="CREDYN" localSheetId="3">#REF!</definedName>
    <definedName name="CREDYN">#REF!</definedName>
    <definedName name="CREDYND" localSheetId="1">#REF!</definedName>
    <definedName name="CREDYND" localSheetId="2">#REF!</definedName>
    <definedName name="CREDYND" localSheetId="3">#REF!</definedName>
    <definedName name="CREDYND">#REF!</definedName>
    <definedName name="CURR_f" localSheetId="1">#REF!</definedName>
    <definedName name="CURR_f" localSheetId="2">#REF!</definedName>
    <definedName name="CURR_f" localSheetId="3">#REF!</definedName>
    <definedName name="CURR_f">#REF!</definedName>
    <definedName name="Current_account" localSheetId="1">#REF!</definedName>
    <definedName name="Current_account" localSheetId="2">#REF!</definedName>
    <definedName name="Current_account" localSheetId="3">#REF!</definedName>
    <definedName name="Current_account">#REF!</definedName>
    <definedName name="CurrentM" localSheetId="1">#REF!</definedName>
    <definedName name="CurrentM" localSheetId="2">#REF!</definedName>
    <definedName name="CurrentM" localSheetId="3">#REF!</definedName>
    <definedName name="CurrentM">#REF!</definedName>
    <definedName name="D_SHARES_f" localSheetId="1">#REF!</definedName>
    <definedName name="D_SHARES_f" localSheetId="2">#REF!</definedName>
    <definedName name="D_SHARES_f" localSheetId="3">#REF!</definedName>
    <definedName name="D_SHARES_f">#REF!</definedName>
    <definedName name="date" localSheetId="1">#REF!</definedName>
    <definedName name="date" localSheetId="2">#REF!</definedName>
    <definedName name="date" localSheetId="3">#REF!</definedName>
    <definedName name="date">#REF!</definedName>
    <definedName name="DATES" localSheetId="1">#REF!</definedName>
    <definedName name="DATES" localSheetId="2">#REF!</definedName>
    <definedName name="DATES" localSheetId="3">#REF!</definedName>
    <definedName name="DATES">#REF!</definedName>
    <definedName name="DATESA" localSheetId="1">#REF!</definedName>
    <definedName name="DATESA" localSheetId="2">#REF!</definedName>
    <definedName name="DATESA" localSheetId="3">#REF!</definedName>
    <definedName name="DATESA">#REF!</definedName>
    <definedName name="DATESM" localSheetId="1">#REF!</definedName>
    <definedName name="DATESM" localSheetId="2">#REF!</definedName>
    <definedName name="DATESM" localSheetId="3">#REF!</definedName>
    <definedName name="DATESM">#REF!</definedName>
    <definedName name="DATESQ" localSheetId="1">#REF!</definedName>
    <definedName name="DATESQ" localSheetId="2">#REF!</definedName>
    <definedName name="DATESQ" localSheetId="3">#REF!</definedName>
    <definedName name="DATESQ">#REF!</definedName>
    <definedName name="DD_f" localSheetId="1">#REF!</definedName>
    <definedName name="DD_f" localSheetId="2">#REF!</definedName>
    <definedName name="DD_f" localSheetId="3">#REF!</definedName>
    <definedName name="DD_f">#REF!</definedName>
    <definedName name="DDN" localSheetId="1">#REF!</definedName>
    <definedName name="DDN" localSheetId="2">#REF!</definedName>
    <definedName name="DDN" localSheetId="3">#REF!</definedName>
    <definedName name="DDN">#REF!</definedName>
    <definedName name="DDNM" localSheetId="1">#REF!</definedName>
    <definedName name="DDNM" localSheetId="2">#REF!</definedName>
    <definedName name="DDNM" localSheetId="3">#REF!</definedName>
    <definedName name="DDNM">#REF!</definedName>
    <definedName name="DDNRM" localSheetId="1">#REF!</definedName>
    <definedName name="DDNRM" localSheetId="2">#REF!</definedName>
    <definedName name="DDNRM" localSheetId="3">#REF!</definedName>
    <definedName name="DDNRM">#REF!</definedName>
    <definedName name="DDNRY" localSheetId="1">#REF!</definedName>
    <definedName name="DDNRY" localSheetId="2">#REF!</definedName>
    <definedName name="DDNRY" localSheetId="3">#REF!</definedName>
    <definedName name="DDNRY">#REF!</definedName>
    <definedName name="DDNY" localSheetId="1">#REF!</definedName>
    <definedName name="DDNY" localSheetId="2">#REF!</definedName>
    <definedName name="DDNY" localSheetId="3">#REF!</definedName>
    <definedName name="DDNY">#REF!</definedName>
    <definedName name="DDNYN" localSheetId="1">#REF!</definedName>
    <definedName name="DDNYN" localSheetId="2">#REF!</definedName>
    <definedName name="DDNYN" localSheetId="3">#REF!</definedName>
    <definedName name="DDNYN">#REF!</definedName>
    <definedName name="DDNYND" localSheetId="1">#REF!</definedName>
    <definedName name="DDNYND" localSheetId="2">#REF!</definedName>
    <definedName name="DDNYND" localSheetId="3">#REF!</definedName>
    <definedName name="DDNYND">#REF!</definedName>
    <definedName name="DEFL" localSheetId="1">#REF!</definedName>
    <definedName name="DEFL" localSheetId="2">#REF!</definedName>
    <definedName name="DEFL" localSheetId="3">#REF!</definedName>
    <definedName name="DEFL">#REF!</definedName>
    <definedName name="defl2" localSheetId="1">#REF!</definedName>
    <definedName name="defl2" localSheetId="2">#REF!</definedName>
    <definedName name="defl2" localSheetId="3">#REF!</definedName>
    <definedName name="defl2">#REF!</definedName>
    <definedName name="DEPO" localSheetId="1">#REF!</definedName>
    <definedName name="DEPO" localSheetId="2">#REF!</definedName>
    <definedName name="DEPO" localSheetId="3">#REF!</definedName>
    <definedName name="DEPO">#REF!</definedName>
    <definedName name="DEPO_F" localSheetId="1">#REF!</definedName>
    <definedName name="DEPO_F" localSheetId="2">#REF!</definedName>
    <definedName name="DEPO_F" localSheetId="3">#REF!</definedName>
    <definedName name="DEPO_F">#REF!</definedName>
    <definedName name="DEPOM" localSheetId="1">#REF!</definedName>
    <definedName name="DEPOM" localSheetId="2">#REF!</definedName>
    <definedName name="DEPOM" localSheetId="3">#REF!</definedName>
    <definedName name="DEPOM">#REF!</definedName>
    <definedName name="DEPORATE" localSheetId="1">#REF!</definedName>
    <definedName name="DEPORATE" localSheetId="2">#REF!</definedName>
    <definedName name="DEPORATE" localSheetId="3">#REF!</definedName>
    <definedName name="DEPORATE">#REF!</definedName>
    <definedName name="DEPORATE_F" localSheetId="1">#REF!</definedName>
    <definedName name="DEPORATE_F" localSheetId="2">#REF!</definedName>
    <definedName name="DEPORATE_F" localSheetId="3">#REF!</definedName>
    <definedName name="DEPORATE_F">#REF!</definedName>
    <definedName name="DEPORM" localSheetId="1">#REF!</definedName>
    <definedName name="DEPORM" localSheetId="2">#REF!</definedName>
    <definedName name="DEPORM" localSheetId="3">#REF!</definedName>
    <definedName name="DEPORM">#REF!</definedName>
    <definedName name="DEPORTYA" localSheetId="1">#REF!</definedName>
    <definedName name="DEPORTYA" localSheetId="2">#REF!</definedName>
    <definedName name="DEPORTYA" localSheetId="3">#REF!</definedName>
    <definedName name="DEPORTYA">#REF!</definedName>
    <definedName name="DEPORY" localSheetId="1">#REF!</definedName>
    <definedName name="DEPORY" localSheetId="2">#REF!</definedName>
    <definedName name="DEPORY" localSheetId="3">#REF!</definedName>
    <definedName name="DEPORY">#REF!</definedName>
    <definedName name="DEPOY" localSheetId="1">#REF!</definedName>
    <definedName name="DEPOY" localSheetId="2">#REF!</definedName>
    <definedName name="DEPOY" localSheetId="3">#REF!</definedName>
    <definedName name="DEPOY">#REF!</definedName>
    <definedName name="DEPOYN" localSheetId="1">#REF!</definedName>
    <definedName name="DEPOYN" localSheetId="2">#REF!</definedName>
    <definedName name="DEPOYN" localSheetId="3">#REF!</definedName>
    <definedName name="DEPOYN">#REF!</definedName>
    <definedName name="DEPOYND" localSheetId="1">#REF!</definedName>
    <definedName name="DEPOYND" localSheetId="2">#REF!</definedName>
    <definedName name="DEPOYND" localSheetId="3">#REF!</definedName>
    <definedName name="DEPOYND">#REF!</definedName>
    <definedName name="dfdfdf" hidden="1">{#N/A,#N/A,FALSE,"т02бд"}</definedName>
    <definedName name="Dif_1">#REF!</definedName>
    <definedName name="Dif_2">#REF!</definedName>
    <definedName name="DUSAYA" localSheetId="1">#REF!</definedName>
    <definedName name="DUSAYA" localSheetId="2">#REF!</definedName>
    <definedName name="DUSAYA" localSheetId="3">#REF!</definedName>
    <definedName name="DUSAYA">#REF!</definedName>
    <definedName name="DVM0" localSheetId="1">#REF!</definedName>
    <definedName name="DVM0" localSheetId="2">#REF!</definedName>
    <definedName name="DVM0" localSheetId="3">#REF!</definedName>
    <definedName name="DVM0">#REF!</definedName>
    <definedName name="DVM0M" localSheetId="1">#REF!</definedName>
    <definedName name="DVM0M" localSheetId="2">#REF!</definedName>
    <definedName name="DVM0M" localSheetId="3">#REF!</definedName>
    <definedName name="DVM0M">#REF!</definedName>
    <definedName name="DVM0MC" localSheetId="1">#REF!</definedName>
    <definedName name="DVM0MC" localSheetId="2">#REF!</definedName>
    <definedName name="DVM0MC" localSheetId="3">#REF!</definedName>
    <definedName name="DVM0MC">#REF!</definedName>
    <definedName name="DVM3M" localSheetId="1">#REF!</definedName>
    <definedName name="DVM3M" localSheetId="2">#REF!</definedName>
    <definedName name="DVM3M" localSheetId="3">#REF!</definedName>
    <definedName name="DVM3M">#REF!</definedName>
    <definedName name="DVM3MC" localSheetId="1">#REF!</definedName>
    <definedName name="DVM3MC" localSheetId="2">#REF!</definedName>
    <definedName name="DVM3MC" localSheetId="3">#REF!</definedName>
    <definedName name="DVM3MC">#REF!</definedName>
    <definedName name="DVM3P" localSheetId="1">#REF!</definedName>
    <definedName name="DVM3P" localSheetId="2">#REF!</definedName>
    <definedName name="DVM3P" localSheetId="3">#REF!</definedName>
    <definedName name="DVM3P">#REF!</definedName>
    <definedName name="DWAGEYA" localSheetId="1">#REF!</definedName>
    <definedName name="DWAGEYA" localSheetId="2">#REF!</definedName>
    <definedName name="DWAGEYA" localSheetId="3">#REF!</definedName>
    <definedName name="DWAGEYA">#REF!</definedName>
    <definedName name="E">#REF!</definedName>
    <definedName name="E_F" localSheetId="1">#REF!</definedName>
    <definedName name="E_F" localSheetId="2">#REF!</definedName>
    <definedName name="E_F" localSheetId="3">#REF!</definedName>
    <definedName name="E_F">#REF!</definedName>
    <definedName name="E_P" localSheetId="1">#REF!</definedName>
    <definedName name="E_P" localSheetId="2">#REF!</definedName>
    <definedName name="E_P" localSheetId="3">#REF!</definedName>
    <definedName name="E_P">#REF!</definedName>
    <definedName name="EdssBatchRange" localSheetId="1">#REF!</definedName>
    <definedName name="EdssBatchRange" localSheetId="2">#REF!</definedName>
    <definedName name="EdssBatchRange" localSheetId="3">#REF!</definedName>
    <definedName name="EdssBatchRange">#REF!</definedName>
    <definedName name="EGS">#REF!</definedName>
    <definedName name="EGS_P" localSheetId="1">#REF!</definedName>
    <definedName name="EGS_P" localSheetId="2">#REF!</definedName>
    <definedName name="EGS_P" localSheetId="3">#REF!</definedName>
    <definedName name="EGS_P">#REF!</definedName>
    <definedName name="EGSG" localSheetId="1">#REF!</definedName>
    <definedName name="EGSG" localSheetId="2">#REF!</definedName>
    <definedName name="EGSG" localSheetId="3">#REF!</definedName>
    <definedName name="EGSG">#REF!</definedName>
    <definedName name="EGSM" localSheetId="1">#REF!</definedName>
    <definedName name="EGSM" localSheetId="2">#REF!</definedName>
    <definedName name="EGSM" localSheetId="3">#REF!</definedName>
    <definedName name="EGSM">#REF!</definedName>
    <definedName name="EGSMG" localSheetId="1">#REF!</definedName>
    <definedName name="EGSMG" localSheetId="2">#REF!</definedName>
    <definedName name="EGSMG" localSheetId="3">#REF!</definedName>
    <definedName name="EGSMG">#REF!</definedName>
    <definedName name="EGSY" localSheetId="1">#REF!</definedName>
    <definedName name="EGSY" localSheetId="2">#REF!</definedName>
    <definedName name="EGSY" localSheetId="3">#REF!</definedName>
    <definedName name="EGSY">#REF!</definedName>
    <definedName name="EGSYG" localSheetId="1">#REF!</definedName>
    <definedName name="EGSYG" localSheetId="2">#REF!</definedName>
    <definedName name="EGSYG" localSheetId="3">#REF!</definedName>
    <definedName name="EGSYG">#REF!</definedName>
    <definedName name="ENTL">#REF!</definedName>
    <definedName name="ENTL_F" localSheetId="1">#REF!</definedName>
    <definedName name="ENTL_F" localSheetId="2">#REF!</definedName>
    <definedName name="ENTL_F" localSheetId="3">#REF!</definedName>
    <definedName name="ENTL_F">#REF!</definedName>
    <definedName name="ENTL_P" localSheetId="1">#REF!</definedName>
    <definedName name="ENTL_P" localSheetId="2">#REF!</definedName>
    <definedName name="ENTL_P" localSheetId="3">#REF!</definedName>
    <definedName name="ENTL_P">#REF!</definedName>
    <definedName name="ENTLMN" localSheetId="1">#REF!</definedName>
    <definedName name="ENTLMN" localSheetId="2">#REF!</definedName>
    <definedName name="ENTLMN" localSheetId="3">#REF!</definedName>
    <definedName name="ENTLMN">#REF!</definedName>
    <definedName name="ENTLY" localSheetId="1">#REF!</definedName>
    <definedName name="ENTLY" localSheetId="2">#REF!</definedName>
    <definedName name="ENTLY" localSheetId="3">#REF!</definedName>
    <definedName name="ENTLY">#REF!</definedName>
    <definedName name="ENTP">#REF!</definedName>
    <definedName name="ENTP_F" localSheetId="1">#REF!</definedName>
    <definedName name="ENTP_F" localSheetId="2">#REF!</definedName>
    <definedName name="ENTP_F" localSheetId="3">#REF!</definedName>
    <definedName name="ENTP_F">#REF!</definedName>
    <definedName name="ENTP_P" localSheetId="1">#REF!</definedName>
    <definedName name="ENTP_P" localSheetId="2">#REF!</definedName>
    <definedName name="ENTP_P" localSheetId="3">#REF!</definedName>
    <definedName name="ENTP_P">#REF!</definedName>
    <definedName name="ENTPMN" localSheetId="1">#REF!</definedName>
    <definedName name="ENTPMN" localSheetId="2">#REF!</definedName>
    <definedName name="ENTPMN" localSheetId="3">#REF!</definedName>
    <definedName name="ENTPMN">#REF!</definedName>
    <definedName name="ENTPY" localSheetId="1">#REF!</definedName>
    <definedName name="ENTPY" localSheetId="2">#REF!</definedName>
    <definedName name="ENTPY" localSheetId="3">#REF!</definedName>
    <definedName name="ENTPY">#REF!</definedName>
    <definedName name="ENTS">#REF!</definedName>
    <definedName name="ENTS_f" localSheetId="1">#REF!</definedName>
    <definedName name="ENTS_f" localSheetId="2">#REF!</definedName>
    <definedName name="ENTS_f" localSheetId="3">#REF!</definedName>
    <definedName name="ENTS_f">#REF!</definedName>
    <definedName name="ENTSM" localSheetId="1">#REF!</definedName>
    <definedName name="ENTSM" localSheetId="2">#REF!</definedName>
    <definedName name="ENTSM" localSheetId="3">#REF!</definedName>
    <definedName name="ENTSM">#REF!</definedName>
    <definedName name="ENTSMN" localSheetId="1">#REF!</definedName>
    <definedName name="ENTSMN" localSheetId="2">#REF!</definedName>
    <definedName name="ENTSMN" localSheetId="3">#REF!</definedName>
    <definedName name="ENTSMN">#REF!</definedName>
    <definedName name="EXP" localSheetId="1">#REF!</definedName>
    <definedName name="EXP" localSheetId="2">#REF!</definedName>
    <definedName name="EXP" localSheetId="3">#REF!</definedName>
    <definedName name="EXP">#REF!</definedName>
    <definedName name="Exp_GDP" localSheetId="1">#REF!</definedName>
    <definedName name="Exp_GDP" localSheetId="2">#REF!</definedName>
    <definedName name="Exp_GDP" localSheetId="3">#REF!</definedName>
    <definedName name="Exp_GDP">#REF!</definedName>
    <definedName name="Exp_nom" localSheetId="1">#REF!</definedName>
    <definedName name="Exp_nom" localSheetId="2">#REF!</definedName>
    <definedName name="Exp_nom" localSheetId="3">#REF!</definedName>
    <definedName name="Exp_nom">#REF!</definedName>
    <definedName name="EXPC" localSheetId="1">#REF!</definedName>
    <definedName name="EXPC" localSheetId="2">#REF!</definedName>
    <definedName name="EXPC" localSheetId="3">#REF!</definedName>
    <definedName name="EXPC">#REF!</definedName>
    <definedName name="EXPCP" localSheetId="1">#REF!</definedName>
    <definedName name="EXPCP" localSheetId="2">#REF!</definedName>
    <definedName name="EXPCP" localSheetId="3">#REF!</definedName>
    <definedName name="EXPCP">#REF!</definedName>
    <definedName name="EXPEND_f" localSheetId="1">#REF!</definedName>
    <definedName name="EXPEND_f" localSheetId="2">#REF!</definedName>
    <definedName name="EXPEND_f" localSheetId="3">#REF!</definedName>
    <definedName name="EXPEND_f">#REF!</definedName>
    <definedName name="EXPENDO_f" localSheetId="1">#REF!</definedName>
    <definedName name="EXPENDO_f" localSheetId="2">#REF!</definedName>
    <definedName name="EXPENDO_f" localSheetId="3">#REF!</definedName>
    <definedName name="EXPENDO_f">#REF!</definedName>
    <definedName name="EXPM" localSheetId="1">#REF!</definedName>
    <definedName name="EXPM" localSheetId="2">#REF!</definedName>
    <definedName name="EXPM" localSheetId="3">#REF!</definedName>
    <definedName name="EXPM">#REF!</definedName>
    <definedName name="EXPRCY" localSheetId="1">#REF!</definedName>
    <definedName name="EXPRCY" localSheetId="2">#REF!</definedName>
    <definedName name="EXPRCY" localSheetId="3">#REF!</definedName>
    <definedName name="EXPRCY">#REF!</definedName>
    <definedName name="EXPRM" localSheetId="1">#REF!</definedName>
    <definedName name="EXPRM" localSheetId="2">#REF!</definedName>
    <definedName name="EXPRM" localSheetId="3">#REF!</definedName>
    <definedName name="EXPRM">#REF!</definedName>
    <definedName name="EXRAVR">#REF!</definedName>
    <definedName name="EXRAVR_P" localSheetId="1">#REF!</definedName>
    <definedName name="EXRAVR_P" localSheetId="2">#REF!</definedName>
    <definedName name="EXRAVR_P" localSheetId="3">#REF!</definedName>
    <definedName name="EXRAVR_P">#REF!</definedName>
    <definedName name="EXREND">#REF!</definedName>
    <definedName name="EXREND_P" localSheetId="1">#REF!</definedName>
    <definedName name="EXREND_P" localSheetId="2">#REF!</definedName>
    <definedName name="EXREND_P" localSheetId="3">#REF!</definedName>
    <definedName name="EXREND_P">#REF!</definedName>
    <definedName name="f" localSheetId="1">#REF!</definedName>
    <definedName name="f" localSheetId="2">#REF!</definedName>
    <definedName name="f" localSheetId="3">#REF!</definedName>
    <definedName name="f">#REF!</definedName>
    <definedName name="FDI">#REF!</definedName>
    <definedName name="fff" hidden="1">{#N/A,#N/A,FALSE,"т02бд"}</definedName>
    <definedName name="fffffff" hidden="1">{#N/A,#N/A,FALSE,"т17-1банки (2)"}</definedName>
    <definedName name="fgf" hidden="1">{#N/A,#N/A,FALSE,"т02бд"}</definedName>
    <definedName name="fgfgf" hidden="1">{#N/A,#N/A,FALSE,"т02бд"}</definedName>
    <definedName name="fgfgfgfgfgf" hidden="1">{#N/A,#N/A,FALSE,"т02бд"}</definedName>
    <definedName name="FOR_KV" hidden="1">{"BOP_TAB",#N/A,FALSE,"N";"MIDTERM_TAB",#N/A,FALSE,"O";"FUND_CRED",#N/A,FALSE,"P";"DEBT_TAB1",#N/A,FALSE,"Q";"DEBT_TAB2",#N/A,FALSE,"Q";"FORFIN_TAB1",#N/A,FALSE,"R";"FORFIN_TAB2",#N/A,FALSE,"R";"BOP_ANALY",#N/A,FALSE,"U"}</definedName>
    <definedName name="Foreign_liabilities" localSheetId="1">#REF!</definedName>
    <definedName name="Foreign_liabilities" localSheetId="2">#REF!</definedName>
    <definedName name="Foreign_liabilities" localSheetId="3">#REF!</definedName>
    <definedName name="Foreign_liabilities">#REF!</definedName>
    <definedName name="g" localSheetId="1">#REF!</definedName>
    <definedName name="g" localSheetId="2">#REF!</definedName>
    <definedName name="g" localSheetId="3">#REF!</definedName>
    <definedName name="g">#REF!</definedName>
    <definedName name="GDP">#REF!</definedName>
    <definedName name="GDP_F" localSheetId="1">#REF!</definedName>
    <definedName name="GDP_F" localSheetId="2">#REF!</definedName>
    <definedName name="GDP_F" localSheetId="3">#REF!</definedName>
    <definedName name="GDP_F">#REF!</definedName>
    <definedName name="GDP_P" localSheetId="1">#REF!</definedName>
    <definedName name="GDP_P" localSheetId="2">#REF!</definedName>
    <definedName name="GDP_P" localSheetId="3">#REF!</definedName>
    <definedName name="GDP_P">#REF!</definedName>
    <definedName name="GDPDme" localSheetId="1">#REF!</definedName>
    <definedName name="GDPDme" localSheetId="2">#REF!</definedName>
    <definedName name="GDPDme" localSheetId="3">#REF!</definedName>
    <definedName name="GDPDme">#REF!</definedName>
    <definedName name="GDPgrowth" localSheetId="1">#REF!</definedName>
    <definedName name="GDPgrowth" localSheetId="2">#REF!</definedName>
    <definedName name="GDPgrowth" localSheetId="3">#REF!</definedName>
    <definedName name="GDPgrowth">#REF!</definedName>
    <definedName name="GDPM" localSheetId="1">#REF!</definedName>
    <definedName name="GDPM" localSheetId="2">#REF!</definedName>
    <definedName name="GDPM" localSheetId="3">#REF!</definedName>
    <definedName name="GDPM">#REF!</definedName>
    <definedName name="GDPM_f" localSheetId="1">#REF!</definedName>
    <definedName name="GDPM_f" localSheetId="2">#REF!</definedName>
    <definedName name="GDPM_f" localSheetId="3">#REF!</definedName>
    <definedName name="GDPM_f">#REF!</definedName>
    <definedName name="GDPMNC_f" localSheetId="1">#REF!</definedName>
    <definedName name="GDPMNC_f" localSheetId="2">#REF!</definedName>
    <definedName name="GDPMNC_f" localSheetId="3">#REF!</definedName>
    <definedName name="GDPMNC_f">#REF!</definedName>
    <definedName name="GDPMY" localSheetId="1">#REF!</definedName>
    <definedName name="GDPMY" localSheetId="2">#REF!</definedName>
    <definedName name="GDPMY" localSheetId="3">#REF!</definedName>
    <definedName name="GDPMY">#REF!</definedName>
    <definedName name="GDPNC_f" localSheetId="1">#REF!</definedName>
    <definedName name="GDPNC_f" localSheetId="2">#REF!</definedName>
    <definedName name="GDPNC_f" localSheetId="3">#REF!</definedName>
    <definedName name="GDPNC_f">#REF!</definedName>
    <definedName name="GDPR">#REF!</definedName>
    <definedName name="GDPR_F" localSheetId="1">#REF!</definedName>
    <definedName name="GDPR_F" localSheetId="2">#REF!</definedName>
    <definedName name="GDPR_F" localSheetId="3">#REF!</definedName>
    <definedName name="GDPR_F">#REF!</definedName>
    <definedName name="GDPR_P" localSheetId="1">#REF!</definedName>
    <definedName name="GDPR_P" localSheetId="2">#REF!</definedName>
    <definedName name="GDPR_P" localSheetId="3">#REF!</definedName>
    <definedName name="GDPR_P">#REF!</definedName>
    <definedName name="GDPRG_f" localSheetId="1">#REF!</definedName>
    <definedName name="GDPRG_f" localSheetId="2">#REF!</definedName>
    <definedName name="GDPRG_f" localSheetId="3">#REF!</definedName>
    <definedName name="GDPRG_f">#REF!</definedName>
    <definedName name="GDPRM" localSheetId="1">#REF!</definedName>
    <definedName name="GDPRM" localSheetId="2">#REF!</definedName>
    <definedName name="GDPRM" localSheetId="3">#REF!</definedName>
    <definedName name="GDPRM">#REF!</definedName>
    <definedName name="GDPRM_f" localSheetId="1">#REF!</definedName>
    <definedName name="GDPRM_f" localSheetId="2">#REF!</definedName>
    <definedName name="GDPRM_f" localSheetId="3">#REF!</definedName>
    <definedName name="GDPRM_f">#REF!</definedName>
    <definedName name="GDPRMG_f" localSheetId="1">#REF!</definedName>
    <definedName name="GDPRMG_f" localSheetId="2">#REF!</definedName>
    <definedName name="GDPRMG_f" localSheetId="3">#REF!</definedName>
    <definedName name="GDPRMG_f">#REF!</definedName>
    <definedName name="GDPRMOC_f" localSheetId="1">#REF!</definedName>
    <definedName name="GDPRMOC_f" localSheetId="2">#REF!</definedName>
    <definedName name="GDPRMOC_f" localSheetId="3">#REF!</definedName>
    <definedName name="GDPRMOC_f">#REF!</definedName>
    <definedName name="GDPRNC_f" localSheetId="1">#REF!</definedName>
    <definedName name="GDPRNC_f" localSheetId="2">#REF!</definedName>
    <definedName name="GDPRNC_f" localSheetId="3">#REF!</definedName>
    <definedName name="GDPRNC_f">#REF!</definedName>
    <definedName name="GDPY" localSheetId="1">#REF!</definedName>
    <definedName name="GDPY" localSheetId="2">#REF!</definedName>
    <definedName name="GDPY" localSheetId="3">#REF!</definedName>
    <definedName name="GDPY">#REF!</definedName>
    <definedName name="ggg" hidden="1">{#N/A,#N/A,FALSE,"т02бд"}</definedName>
    <definedName name="gggggg" hidden="1">{#N/A,#N/A,FALSE,"т02бд"}</definedName>
    <definedName name="ghghg" hidden="1">{#N/A,#N/A,FALSE,"т02бд"}</definedName>
    <definedName name="ghghghg" hidden="1">{#N/A,#N/A,FALSE,"т02бд"}</definedName>
    <definedName name="GNC" localSheetId="1">#REF!</definedName>
    <definedName name="GNC" localSheetId="2">#REF!</definedName>
    <definedName name="GNC" localSheetId="3">#REF!</definedName>
    <definedName name="GNC">#REF!</definedName>
    <definedName name="GNC_F" localSheetId="1">#REF!</definedName>
    <definedName name="GNC_F" localSheetId="2">#REF!</definedName>
    <definedName name="GNC_F" localSheetId="3">#REF!</definedName>
    <definedName name="GNC_F">#REF!</definedName>
    <definedName name="GNCM" localSheetId="1">#REF!</definedName>
    <definedName name="GNCM" localSheetId="2">#REF!</definedName>
    <definedName name="GNCM" localSheetId="3">#REF!</definedName>
    <definedName name="GNCM">#REF!</definedName>
    <definedName name="GNCMY" localSheetId="1">#REF!</definedName>
    <definedName name="GNCMY" localSheetId="2">#REF!</definedName>
    <definedName name="GNCMY" localSheetId="3">#REF!</definedName>
    <definedName name="GNCMY">#REF!</definedName>
    <definedName name="GNCR" localSheetId="1">#REF!</definedName>
    <definedName name="GNCR" localSheetId="2">#REF!</definedName>
    <definedName name="GNCR" localSheetId="3">#REF!</definedName>
    <definedName name="GNCR">#REF!</definedName>
    <definedName name="GNCR_F" localSheetId="1">#REF!</definedName>
    <definedName name="GNCR_F" localSheetId="2">#REF!</definedName>
    <definedName name="GNCR_F" localSheetId="3">#REF!</definedName>
    <definedName name="GNCR_F">#REF!</definedName>
    <definedName name="GNCRM" localSheetId="1">#REF!</definedName>
    <definedName name="GNCRM" localSheetId="2">#REF!</definedName>
    <definedName name="GNCRM" localSheetId="3">#REF!</definedName>
    <definedName name="GNCRM">#REF!</definedName>
    <definedName name="GNCRMY" localSheetId="1">#REF!</definedName>
    <definedName name="GNCRMY" localSheetId="2">#REF!</definedName>
    <definedName name="GNCRMY" localSheetId="3">#REF!</definedName>
    <definedName name="GNCRMY">#REF!</definedName>
    <definedName name="GNCY" localSheetId="1">#REF!</definedName>
    <definedName name="GNCY" localSheetId="2">#REF!</definedName>
    <definedName name="GNCY" localSheetId="3">#REF!</definedName>
    <definedName name="GNCY">#REF!</definedName>
    <definedName name="GOODS_f" localSheetId="1">#REF!</definedName>
    <definedName name="GOODS_f" localSheetId="2">#REF!</definedName>
    <definedName name="GOODS_f" localSheetId="3">#REF!</definedName>
    <definedName name="GOODS_f">#REF!</definedName>
    <definedName name="GRANT_f" localSheetId="1">#REF!</definedName>
    <definedName name="GRANT_f" localSheetId="2">#REF!</definedName>
    <definedName name="GRANT_f" localSheetId="3">#REF!</definedName>
    <definedName name="GRANT_f">#REF!</definedName>
    <definedName name="Gross_reserves" localSheetId="1">#REF!</definedName>
    <definedName name="Gross_reserves" localSheetId="2">#REF!</definedName>
    <definedName name="Gross_reserves" localSheetId="3">#REF!</definedName>
    <definedName name="Gross_reserves">#REF!</definedName>
    <definedName name="HERE" localSheetId="1">#REF!</definedName>
    <definedName name="HERE" localSheetId="2">#REF!</definedName>
    <definedName name="HERE" localSheetId="3">#REF!</definedName>
    <definedName name="HERE">#REF!</definedName>
    <definedName name="i" hidden="1">{#N/A,#N/A,FALSE,"т02бд"}</definedName>
    <definedName name="IGS">#REF!</definedName>
    <definedName name="IGS_P" localSheetId="1">#REF!</definedName>
    <definedName name="IGS_P" localSheetId="2">#REF!</definedName>
    <definedName name="IGS_P" localSheetId="3">#REF!</definedName>
    <definedName name="IGS_P">#REF!</definedName>
    <definedName name="IGSG" localSheetId="1">#REF!</definedName>
    <definedName name="IGSG" localSheetId="2">#REF!</definedName>
    <definedName name="IGSG" localSheetId="3">#REF!</definedName>
    <definedName name="IGSG">#REF!</definedName>
    <definedName name="IGSM" localSheetId="1">#REF!</definedName>
    <definedName name="IGSM" localSheetId="2">#REF!</definedName>
    <definedName name="IGSM" localSheetId="3">#REF!</definedName>
    <definedName name="IGSM">#REF!</definedName>
    <definedName name="IGSMG" localSheetId="1">#REF!</definedName>
    <definedName name="IGSMG" localSheetId="2">#REF!</definedName>
    <definedName name="IGSMG" localSheetId="3">#REF!</definedName>
    <definedName name="IGSMG">#REF!</definedName>
    <definedName name="IGSY" localSheetId="1">#REF!</definedName>
    <definedName name="IGSY" localSheetId="2">#REF!</definedName>
    <definedName name="IGSY" localSheetId="3">#REF!</definedName>
    <definedName name="IGSY">#REF!</definedName>
    <definedName name="IGSYG" localSheetId="1">#REF!</definedName>
    <definedName name="IGSYG" localSheetId="2">#REF!</definedName>
    <definedName name="IGSYG" localSheetId="3">#REF!</definedName>
    <definedName name="IGSYG">#REF!</definedName>
    <definedName name="In_millions_of_lei" localSheetId="1">#REF!</definedName>
    <definedName name="In_millions_of_lei" localSheetId="2">#REF!</definedName>
    <definedName name="In_millions_of_lei" localSheetId="3">#REF!</definedName>
    <definedName name="In_millions_of_lei">#REF!</definedName>
    <definedName name="In_millions_of_U.S._dollars" localSheetId="1">#REF!</definedName>
    <definedName name="In_millions_of_U.S._dollars" localSheetId="2">#REF!</definedName>
    <definedName name="In_millions_of_U.S._dollars" localSheetId="3">#REF!</definedName>
    <definedName name="In_millions_of_U.S._dollars">#REF!</definedName>
    <definedName name="INC" localSheetId="1">#REF!</definedName>
    <definedName name="INC" localSheetId="2">#REF!</definedName>
    <definedName name="INC" localSheetId="3">#REF!</definedName>
    <definedName name="INC">#REF!</definedName>
    <definedName name="INC_F" localSheetId="1">#REF!</definedName>
    <definedName name="INC_F" localSheetId="2">#REF!</definedName>
    <definedName name="INC_F" localSheetId="3">#REF!</definedName>
    <definedName name="INC_F">#REF!</definedName>
    <definedName name="INCBAL_f" localSheetId="1">#REF!</definedName>
    <definedName name="INCBAL_f" localSheetId="2">#REF!</definedName>
    <definedName name="INCBAL_f" localSheetId="3">#REF!</definedName>
    <definedName name="INCBAL_f">#REF!</definedName>
    <definedName name="INCC" localSheetId="1">#REF!</definedName>
    <definedName name="INCC" localSheetId="2">#REF!</definedName>
    <definedName name="INCC" localSheetId="3">#REF!</definedName>
    <definedName name="INCC">#REF!</definedName>
    <definedName name="INCC_f" localSheetId="1">#REF!</definedName>
    <definedName name="INCC_f" localSheetId="2">#REF!</definedName>
    <definedName name="INCC_f" localSheetId="3">#REF!</definedName>
    <definedName name="INCC_f">#REF!</definedName>
    <definedName name="INCCP" localSheetId="1">#REF!</definedName>
    <definedName name="INCCP" localSheetId="2">#REF!</definedName>
    <definedName name="INCCP" localSheetId="3">#REF!</definedName>
    <definedName name="INCCP">#REF!</definedName>
    <definedName name="INCCURR_f" localSheetId="1">#REF!</definedName>
    <definedName name="INCCURR_f" localSheetId="2">#REF!</definedName>
    <definedName name="INCCURR_f" localSheetId="3">#REF!</definedName>
    <definedName name="INCCURR_f">#REF!</definedName>
    <definedName name="INCM" localSheetId="1">#REF!</definedName>
    <definedName name="INCM" localSheetId="2">#REF!</definedName>
    <definedName name="INCM" localSheetId="3">#REF!</definedName>
    <definedName name="INCM">#REF!</definedName>
    <definedName name="INCO_f" localSheetId="1">#REF!</definedName>
    <definedName name="INCO_f" localSheetId="2">#REF!</definedName>
    <definedName name="INCO_f" localSheetId="3">#REF!</definedName>
    <definedName name="INCO_f">#REF!</definedName>
    <definedName name="INCRCY" localSheetId="1">#REF!</definedName>
    <definedName name="INCRCY" localSheetId="2">#REF!</definedName>
    <definedName name="INCRCY" localSheetId="3">#REF!</definedName>
    <definedName name="INCRCY">#REF!</definedName>
    <definedName name="INCRM" localSheetId="1">#REF!</definedName>
    <definedName name="INCRM" localSheetId="2">#REF!</definedName>
    <definedName name="INCRM" localSheetId="3">#REF!</definedName>
    <definedName name="INCRM">#REF!</definedName>
    <definedName name="IND">#REF!</definedName>
    <definedName name="IND_F" localSheetId="1">#REF!</definedName>
    <definedName name="IND_F" localSheetId="2">#REF!</definedName>
    <definedName name="IND_F" localSheetId="3">#REF!</definedName>
    <definedName name="IND_F">#REF!</definedName>
    <definedName name="IND_P" localSheetId="1">#REF!</definedName>
    <definedName name="IND_P" localSheetId="2">#REF!</definedName>
    <definedName name="IND_P" localSheetId="3">#REF!</definedName>
    <definedName name="IND_P">#REF!</definedName>
    <definedName name="INDM" localSheetId="1">#REF!</definedName>
    <definedName name="INDM" localSheetId="2">#REF!</definedName>
    <definedName name="INDM" localSheetId="3">#REF!</definedName>
    <definedName name="INDM">#REF!</definedName>
    <definedName name="INDMY" localSheetId="1">#REF!</definedName>
    <definedName name="INDMY" localSheetId="2">#REF!</definedName>
    <definedName name="INDMY" localSheetId="3">#REF!</definedName>
    <definedName name="INDMY">#REF!</definedName>
    <definedName name="INDR">#REF!</definedName>
    <definedName name="INDR_F" localSheetId="1">#REF!</definedName>
    <definedName name="INDR_F" localSheetId="2">#REF!</definedName>
    <definedName name="INDR_F" localSheetId="3">#REF!</definedName>
    <definedName name="INDR_F">#REF!</definedName>
    <definedName name="INDR_P" localSheetId="1">#REF!</definedName>
    <definedName name="INDR_P" localSheetId="2">#REF!</definedName>
    <definedName name="INDR_P" localSheetId="3">#REF!</definedName>
    <definedName name="INDR_P">#REF!</definedName>
    <definedName name="INDRM" localSheetId="1">#REF!</definedName>
    <definedName name="INDRM" localSheetId="2">#REF!</definedName>
    <definedName name="INDRM" localSheetId="3">#REF!</definedName>
    <definedName name="INDRM">#REF!</definedName>
    <definedName name="INDRMY" localSheetId="1">#REF!</definedName>
    <definedName name="INDRMY" localSheetId="2">#REF!</definedName>
    <definedName name="INDRMY" localSheetId="3">#REF!</definedName>
    <definedName name="INDRMY">#REF!</definedName>
    <definedName name="INDY" localSheetId="1">#REF!</definedName>
    <definedName name="INDY" localSheetId="2">#REF!</definedName>
    <definedName name="INDY" localSheetId="3">#REF!</definedName>
    <definedName name="INDY">#REF!</definedName>
    <definedName name="item" localSheetId="1">#REF!</definedName>
    <definedName name="item" localSheetId="2">#REF!</definedName>
    <definedName name="item" localSheetId="3">#REF!</definedName>
    <definedName name="item">#REF!</definedName>
    <definedName name="jmki" localSheetId="1">#REF!</definedName>
    <definedName name="jmki" localSheetId="2">#REF!</definedName>
    <definedName name="jmki" localSheetId="3">#REF!</definedName>
    <definedName name="jmki">#REF!</definedName>
    <definedName name="joe" localSheetId="1">#REF!</definedName>
    <definedName name="joe" localSheetId="2">#REF!</definedName>
    <definedName name="joe" localSheetId="3">#REF!</definedName>
    <definedName name="joe">#REF!</definedName>
    <definedName name="k" hidden="1">{"WEO",#N/A,FALSE,"T"}</definedName>
    <definedName name="KEND" localSheetId="1">#REF!</definedName>
    <definedName name="KEND" localSheetId="2">#REF!</definedName>
    <definedName name="KEND" localSheetId="3">#REF!</definedName>
    <definedName name="KEND">#REF!</definedName>
    <definedName name="kkk" hidden="1">{#N/A,#N/A,FALSE,"т02бд"}</definedName>
    <definedName name="kkkkk" hidden="1">{#N/A,#N/A,FALSE,"т02бд"}</definedName>
    <definedName name="KMENU" localSheetId="1">#REF!</definedName>
    <definedName name="KMENU" localSheetId="2">#REF!</definedName>
    <definedName name="KMENU" localSheetId="3">#REF!</definedName>
    <definedName name="KMENU">#REF!</definedName>
    <definedName name="KV_SH_FIN" hidden="1">{"BOP_TAB",#N/A,FALSE,"N";"MIDTERM_TAB",#N/A,FALSE,"O";"FUND_CRED",#N/A,FALSE,"P";"DEBT_TAB1",#N/A,FALSE,"Q";"DEBT_TAB2",#N/A,FALSE,"Q";"FORFIN_TAB1",#N/A,FALSE,"R";"FORFIN_TAB2",#N/A,FALSE,"R";"BOP_ANALY",#N/A,FALSE,"U"}</definedName>
    <definedName name="lang" localSheetId="1">#REF!</definedName>
    <definedName name="lang" localSheetId="2">#REF!</definedName>
    <definedName name="lang" localSheetId="3">#REF!</definedName>
    <definedName name="lang">#REF!</definedName>
    <definedName name="liquidity_reserve" localSheetId="1">#REF!</definedName>
    <definedName name="liquidity_reserve" localSheetId="2">#REF!</definedName>
    <definedName name="liquidity_reserve" localSheetId="3">#REF!</definedName>
    <definedName name="liquidity_reserve">#REF!</definedName>
    <definedName name="List2">#REF!</definedName>
    <definedName name="lk" hidden="1">{#N/A,#N/A,FALSE,"т02бд"}</definedName>
    <definedName name="lll" hidden="1">{#N/A,#N/A,FALSE,"т02бд"}</definedName>
    <definedName name="Local" localSheetId="1">#REF!</definedName>
    <definedName name="Local" localSheetId="2">#REF!</definedName>
    <definedName name="Local" localSheetId="3">#REF!</definedName>
    <definedName name="Local">#REF!</definedName>
    <definedName name="m" hidden="1">{#N/A,#N/A,FALSE,"I";#N/A,#N/A,FALSE,"J";#N/A,#N/A,FALSE,"K";#N/A,#N/A,FALSE,"L";#N/A,#N/A,FALSE,"M";#N/A,#N/A,FALSE,"N";#N/A,#N/A,FALSE,"O"}</definedName>
    <definedName name="M0">#REF!</definedName>
    <definedName name="M0_F" localSheetId="1">#REF!</definedName>
    <definedName name="M0_F" localSheetId="2">#REF!</definedName>
    <definedName name="M0_F" localSheetId="3">#REF!</definedName>
    <definedName name="M0_F">#REF!</definedName>
    <definedName name="M0M" localSheetId="1">#REF!</definedName>
    <definedName name="M0M" localSheetId="2">#REF!</definedName>
    <definedName name="M0M" localSheetId="3">#REF!</definedName>
    <definedName name="M0M">#REF!</definedName>
    <definedName name="M0R_f" localSheetId="1">#REF!</definedName>
    <definedName name="M0R_f" localSheetId="2">#REF!</definedName>
    <definedName name="M0R_f" localSheetId="3">#REF!</definedName>
    <definedName name="M0R_f">#REF!</definedName>
    <definedName name="M0RM" localSheetId="1">#REF!</definedName>
    <definedName name="M0RM" localSheetId="2">#REF!</definedName>
    <definedName name="M0RM" localSheetId="3">#REF!</definedName>
    <definedName name="M0RM">#REF!</definedName>
    <definedName name="M0RY" localSheetId="1">#REF!</definedName>
    <definedName name="M0RY" localSheetId="2">#REF!</definedName>
    <definedName name="M0RY" localSheetId="3">#REF!</definedName>
    <definedName name="M0RY">#REF!</definedName>
    <definedName name="M0Y" localSheetId="1">#REF!</definedName>
    <definedName name="M0Y" localSheetId="2">#REF!</definedName>
    <definedName name="M0Y" localSheetId="3">#REF!</definedName>
    <definedName name="M0Y">#REF!</definedName>
    <definedName name="M0YN" localSheetId="1">#REF!</definedName>
    <definedName name="M0YN" localSheetId="2">#REF!</definedName>
    <definedName name="M0YN" localSheetId="3">#REF!</definedName>
    <definedName name="M0YN">#REF!</definedName>
    <definedName name="M0YND" localSheetId="1">#REF!</definedName>
    <definedName name="M0YND" localSheetId="2">#REF!</definedName>
    <definedName name="M0YND" localSheetId="3">#REF!</definedName>
    <definedName name="M0YND">#REF!</definedName>
    <definedName name="M1_F" localSheetId="1">#REF!</definedName>
    <definedName name="M1_F" localSheetId="2">#REF!</definedName>
    <definedName name="M1_F" localSheetId="3">#REF!</definedName>
    <definedName name="M1_F">#REF!</definedName>
    <definedName name="M1m_f" localSheetId="1">#REF!</definedName>
    <definedName name="M1m_f" localSheetId="2">#REF!</definedName>
    <definedName name="M1m_f" localSheetId="3">#REF!</definedName>
    <definedName name="M1m_f">#REF!</definedName>
    <definedName name="M1R_f" localSheetId="1">#REF!</definedName>
    <definedName name="M1R_f" localSheetId="2">#REF!</definedName>
    <definedName name="M1R_f" localSheetId="3">#REF!</definedName>
    <definedName name="M1R_f">#REF!</definedName>
    <definedName name="M2_F" localSheetId="1">#REF!</definedName>
    <definedName name="M2_F" localSheetId="2">#REF!</definedName>
    <definedName name="M2_F" localSheetId="3">#REF!</definedName>
    <definedName name="M2_F">#REF!</definedName>
    <definedName name="M2m_f" localSheetId="1">#REF!</definedName>
    <definedName name="M2m_f" localSheetId="2">#REF!</definedName>
    <definedName name="M2m_f" localSheetId="3">#REF!</definedName>
    <definedName name="M2m_f">#REF!</definedName>
    <definedName name="M2R_f" localSheetId="1">#REF!</definedName>
    <definedName name="M2R_f" localSheetId="2">#REF!</definedName>
    <definedName name="M2R_f" localSheetId="3">#REF!</definedName>
    <definedName name="M2R_f">#REF!</definedName>
    <definedName name="M3_F">#REF!</definedName>
    <definedName name="M3_P" localSheetId="1">#REF!</definedName>
    <definedName name="M3_P" localSheetId="2">#REF!</definedName>
    <definedName name="M3_P" localSheetId="3">#REF!</definedName>
    <definedName name="M3_P">#REF!</definedName>
    <definedName name="M3_R">#REF!</definedName>
    <definedName name="M3_R1">#REF!</definedName>
    <definedName name="M3M" localSheetId="1">#REF!</definedName>
    <definedName name="M3M" localSheetId="2">#REF!</definedName>
    <definedName name="M3M" localSheetId="3">#REF!</definedName>
    <definedName name="M3M">#REF!</definedName>
    <definedName name="M3m_f" localSheetId="1">#REF!</definedName>
    <definedName name="M3m_f" localSheetId="2">#REF!</definedName>
    <definedName name="M3m_f" localSheetId="3">#REF!</definedName>
    <definedName name="M3m_f">#REF!</definedName>
    <definedName name="M3R_f" localSheetId="1">#REF!</definedName>
    <definedName name="M3R_f" localSheetId="2">#REF!</definedName>
    <definedName name="M3R_f" localSheetId="3">#REF!</definedName>
    <definedName name="M3R_f">#REF!</definedName>
    <definedName name="M3RM" localSheetId="1">#REF!</definedName>
    <definedName name="M3RM" localSheetId="2">#REF!</definedName>
    <definedName name="M3RM" localSheetId="3">#REF!</definedName>
    <definedName name="M3RM">#REF!</definedName>
    <definedName name="M3RY" localSheetId="1">#REF!</definedName>
    <definedName name="M3RY" localSheetId="2">#REF!</definedName>
    <definedName name="M3RY" localSheetId="3">#REF!</definedName>
    <definedName name="M3RY">#REF!</definedName>
    <definedName name="M3Y" localSheetId="1">#REF!</definedName>
    <definedName name="M3Y" localSheetId="2">#REF!</definedName>
    <definedName name="M3Y" localSheetId="3">#REF!</definedName>
    <definedName name="M3Y">#REF!</definedName>
    <definedName name="M3YN" localSheetId="1">#REF!</definedName>
    <definedName name="M3YN" localSheetId="2">#REF!</definedName>
    <definedName name="M3YN" localSheetId="3">#REF!</definedName>
    <definedName name="M3YN">#REF!</definedName>
    <definedName name="M3YND" localSheetId="1">#REF!</definedName>
    <definedName name="M3YND" localSheetId="2">#REF!</definedName>
    <definedName name="M3YND" localSheetId="3">#REF!</definedName>
    <definedName name="M3YND">#REF!</definedName>
    <definedName name="macro" localSheetId="1">#REF!</definedName>
    <definedName name="macro" localSheetId="2">#REF!</definedName>
    <definedName name="macro" localSheetId="3">#REF!</definedName>
    <definedName name="macro">#REF!</definedName>
    <definedName name="MACROS" localSheetId="1">#REF!</definedName>
    <definedName name="MACROS" localSheetId="2">#REF!</definedName>
    <definedName name="MACROS" localSheetId="3">#REF!</definedName>
    <definedName name="MACROS">#REF!</definedName>
    <definedName name="main_m" localSheetId="1">#REF!</definedName>
    <definedName name="main_m" localSheetId="2">#REF!</definedName>
    <definedName name="main_m" localSheetId="3">#REF!</definedName>
    <definedName name="main_m">#REF!</definedName>
    <definedName name="MB" localSheetId="1">#REF!</definedName>
    <definedName name="MB" localSheetId="2">#REF!</definedName>
    <definedName name="MB" localSheetId="3">#REF!</definedName>
    <definedName name="MB">#REF!</definedName>
    <definedName name="MB_F">#REF!</definedName>
    <definedName name="MB_P" localSheetId="1">#REF!</definedName>
    <definedName name="MB_P" localSheetId="2">#REF!</definedName>
    <definedName name="MB_P" localSheetId="3">#REF!</definedName>
    <definedName name="MB_P">#REF!</definedName>
    <definedName name="MB_R">#REF!</definedName>
    <definedName name="MB_R1">#REF!</definedName>
    <definedName name="MBM" localSheetId="1">#REF!</definedName>
    <definedName name="MBM" localSheetId="2">#REF!</definedName>
    <definedName name="MBM" localSheetId="3">#REF!</definedName>
    <definedName name="MBM">#REF!</definedName>
    <definedName name="MBR_f" localSheetId="1">#REF!</definedName>
    <definedName name="MBR_f" localSheetId="2">#REF!</definedName>
    <definedName name="MBR_f" localSheetId="3">#REF!</definedName>
    <definedName name="MBR_f">#REF!</definedName>
    <definedName name="MBRM" localSheetId="1">#REF!</definedName>
    <definedName name="MBRM" localSheetId="2">#REF!</definedName>
    <definedName name="MBRM" localSheetId="3">#REF!</definedName>
    <definedName name="MBRM">#REF!</definedName>
    <definedName name="MBRY" localSheetId="1">#REF!</definedName>
    <definedName name="MBRY" localSheetId="2">#REF!</definedName>
    <definedName name="MBRY" localSheetId="3">#REF!</definedName>
    <definedName name="MBRY">#REF!</definedName>
    <definedName name="MBY" localSheetId="1">#REF!</definedName>
    <definedName name="MBY" localSheetId="2">#REF!</definedName>
    <definedName name="MBY" localSheetId="3">#REF!</definedName>
    <definedName name="MBY">#REF!</definedName>
    <definedName name="MBYN" localSheetId="1">#REF!</definedName>
    <definedName name="MBYN" localSheetId="2">#REF!</definedName>
    <definedName name="MBYN" localSheetId="3">#REF!</definedName>
    <definedName name="MBYN">#REF!</definedName>
    <definedName name="MBYND" localSheetId="1">#REF!</definedName>
    <definedName name="MBYND" localSheetId="2">#REF!</definedName>
    <definedName name="MBYND" localSheetId="3">#REF!</definedName>
    <definedName name="MBYND">#REF!</definedName>
    <definedName name="ME" localSheetId="1">#REF!</definedName>
    <definedName name="ME" localSheetId="2">#REF!</definedName>
    <definedName name="ME" localSheetId="3">#REF!</definedName>
    <definedName name="ME">#REF!</definedName>
    <definedName name="ME_F" localSheetId="1">#REF!</definedName>
    <definedName name="ME_F" localSheetId="2">#REF!</definedName>
    <definedName name="ME_F" localSheetId="3">#REF!</definedName>
    <definedName name="ME_F">#REF!</definedName>
    <definedName name="Medium_term_BOP_scenario" localSheetId="1">#REF!</definedName>
    <definedName name="Medium_term_BOP_scenario" localSheetId="2">#REF!</definedName>
    <definedName name="Medium_term_BOP_scenario" localSheetId="3">#REF!</definedName>
    <definedName name="Medium_term_BOP_scenario">#REF!</definedName>
    <definedName name="MEM" localSheetId="1">#REF!</definedName>
    <definedName name="MEM" localSheetId="2">#REF!</definedName>
    <definedName name="MEM" localSheetId="3">#REF!</definedName>
    <definedName name="MEM">#REF!</definedName>
    <definedName name="MERM" localSheetId="1">#REF!</definedName>
    <definedName name="MERM" localSheetId="2">#REF!</definedName>
    <definedName name="MERM" localSheetId="3">#REF!</definedName>
    <definedName name="MERM">#REF!</definedName>
    <definedName name="MERY" localSheetId="1">#REF!</definedName>
    <definedName name="MERY" localSheetId="2">#REF!</definedName>
    <definedName name="MERY" localSheetId="3">#REF!</definedName>
    <definedName name="MERY">#REF!</definedName>
    <definedName name="MEY" localSheetId="1">#REF!</definedName>
    <definedName name="MEY" localSheetId="2">#REF!</definedName>
    <definedName name="MEY" localSheetId="3">#REF!</definedName>
    <definedName name="MEY">#REF!</definedName>
    <definedName name="MEYN" localSheetId="1">#REF!</definedName>
    <definedName name="MEYN" localSheetId="2">#REF!</definedName>
    <definedName name="MEYN" localSheetId="3">#REF!</definedName>
    <definedName name="MEYN">#REF!</definedName>
    <definedName name="MEYND" localSheetId="1">#REF!</definedName>
    <definedName name="MEYND" localSheetId="2">#REF!</definedName>
    <definedName name="MEYND" localSheetId="3">#REF!</definedName>
    <definedName name="MEYND">#REF!</definedName>
    <definedName name="MH" localSheetId="1">#REF!</definedName>
    <definedName name="MH" localSheetId="2">#REF!</definedName>
    <definedName name="MH" localSheetId="3">#REF!</definedName>
    <definedName name="MH">#REF!</definedName>
    <definedName name="MH_F" localSheetId="1">#REF!</definedName>
    <definedName name="MH_F" localSheetId="2">#REF!</definedName>
    <definedName name="MH_F" localSheetId="3">#REF!</definedName>
    <definedName name="MH_F">#REF!</definedName>
    <definedName name="MHM" localSheetId="1">#REF!</definedName>
    <definedName name="MHM" localSheetId="2">#REF!</definedName>
    <definedName name="MHM" localSheetId="3">#REF!</definedName>
    <definedName name="MHM">#REF!</definedName>
    <definedName name="MHRM" localSheetId="1">#REF!</definedName>
    <definedName name="MHRM" localSheetId="2">#REF!</definedName>
    <definedName name="MHRM" localSheetId="3">#REF!</definedName>
    <definedName name="MHRM">#REF!</definedName>
    <definedName name="MHRY" localSheetId="1">#REF!</definedName>
    <definedName name="MHRY" localSheetId="2">#REF!</definedName>
    <definedName name="MHRY" localSheetId="3">#REF!</definedName>
    <definedName name="MHRY">#REF!</definedName>
    <definedName name="MHY" localSheetId="1">#REF!</definedName>
    <definedName name="MHY" localSheetId="2">#REF!</definedName>
    <definedName name="MHY" localSheetId="3">#REF!</definedName>
    <definedName name="MHY">#REF!</definedName>
    <definedName name="MHYN" localSheetId="1">#REF!</definedName>
    <definedName name="MHYN" localSheetId="2">#REF!</definedName>
    <definedName name="MHYN" localSheetId="3">#REF!</definedName>
    <definedName name="MHYN">#REF!</definedName>
    <definedName name="MHYND" localSheetId="1">#REF!</definedName>
    <definedName name="MHYND" localSheetId="2">#REF!</definedName>
    <definedName name="MHYND" localSheetId="3">#REF!</definedName>
    <definedName name="MHYND">#REF!</definedName>
    <definedName name="mn" hidden="1">{"MONA",#N/A,FALSE,"S"}</definedName>
    <definedName name="MNTZ_f" localSheetId="1">#REF!</definedName>
    <definedName name="MNTZ_f" localSheetId="2">#REF!</definedName>
    <definedName name="MNTZ_f" localSheetId="3">#REF!</definedName>
    <definedName name="MNTZ_f">#REF!</definedName>
    <definedName name="Moldova__Balance_of_Payments__1994_98" localSheetId="1">#REF!</definedName>
    <definedName name="Moldova__Balance_of_Payments__1994_98" localSheetId="2">#REF!</definedName>
    <definedName name="Moldova__Balance_of_Payments__1994_98" localSheetId="3">#REF!</definedName>
    <definedName name="Moldova__Balance_of_Payments__1994_98">#REF!</definedName>
    <definedName name="MONET" localSheetId="1">#REF!</definedName>
    <definedName name="MONET" localSheetId="2">#REF!</definedName>
    <definedName name="MONET" localSheetId="3">#REF!</definedName>
    <definedName name="MONET">#REF!</definedName>
    <definedName name="Monetary_Program_Parameters" localSheetId="1">#REF!</definedName>
    <definedName name="Monetary_Program_Parameters" localSheetId="2">#REF!</definedName>
    <definedName name="Monetary_Program_Parameters" localSheetId="3">#REF!</definedName>
    <definedName name="Monetary_Program_Parameters">#REF!</definedName>
    <definedName name="MONETM" localSheetId="1">#REF!</definedName>
    <definedName name="MONETM" localSheetId="2">#REF!</definedName>
    <definedName name="MONETM" localSheetId="3">#REF!</definedName>
    <definedName name="MONETM">#REF!</definedName>
    <definedName name="MONETMC" localSheetId="1">#REF!</definedName>
    <definedName name="MONETMC" localSheetId="2">#REF!</definedName>
    <definedName name="MONETMC" localSheetId="3">#REF!</definedName>
    <definedName name="MONETMC">#REF!</definedName>
    <definedName name="MONETP" localSheetId="1">#REF!</definedName>
    <definedName name="MONETP" localSheetId="2">#REF!</definedName>
    <definedName name="MONETP" localSheetId="3">#REF!</definedName>
    <definedName name="MONETP">#REF!</definedName>
    <definedName name="moneyprogram" localSheetId="1">#REF!</definedName>
    <definedName name="moneyprogram" localSheetId="2">#REF!</definedName>
    <definedName name="moneyprogram" localSheetId="3">#REF!</definedName>
    <definedName name="moneyprogram">#REF!</definedName>
    <definedName name="monprogparameters" localSheetId="1">#REF!</definedName>
    <definedName name="monprogparameters" localSheetId="2">#REF!</definedName>
    <definedName name="monprogparameters" localSheetId="3">#REF!</definedName>
    <definedName name="monprogparameters">#REF!</definedName>
    <definedName name="monsurvey" localSheetId="1">#REF!</definedName>
    <definedName name="monsurvey" localSheetId="2">#REF!</definedName>
    <definedName name="monsurvey" localSheetId="3">#REF!</definedName>
    <definedName name="monsurvey">#REF!</definedName>
    <definedName name="Month">#REF!</definedName>
    <definedName name="Month_" localSheetId="1">#REF!</definedName>
    <definedName name="Month_" localSheetId="2">#REF!</definedName>
    <definedName name="Month_" localSheetId="3">#REF!</definedName>
    <definedName name="Month_">#REF!</definedName>
    <definedName name="MonthL">#REF!</definedName>
    <definedName name="mt_moneyprog" localSheetId="1">#REF!</definedName>
    <definedName name="mt_moneyprog" localSheetId="2">#REF!</definedName>
    <definedName name="mt_moneyprog" localSheetId="3">#REF!</definedName>
    <definedName name="mt_moneyprog">#REF!</definedName>
    <definedName name="NAMES" localSheetId="1">#REF!</definedName>
    <definedName name="NAMES" localSheetId="2">#REF!</definedName>
    <definedName name="NAMES" localSheetId="3">#REF!</definedName>
    <definedName name="NAMES">#REF!</definedName>
    <definedName name="NAMESA" localSheetId="1">#REF!</definedName>
    <definedName name="NAMESA" localSheetId="2">#REF!</definedName>
    <definedName name="NAMESA" localSheetId="3">#REF!</definedName>
    <definedName name="NAMESA">#REF!</definedName>
    <definedName name="NAMESM" localSheetId="1">#REF!</definedName>
    <definedName name="NAMESM" localSheetId="2">#REF!</definedName>
    <definedName name="NAMESM" localSheetId="3">#REF!</definedName>
    <definedName name="NAMESM">#REF!</definedName>
    <definedName name="NAMESQ" localSheetId="1">#REF!</definedName>
    <definedName name="NAMESQ" localSheetId="2">#REF!</definedName>
    <definedName name="NAMESQ" localSheetId="3">#REF!</definedName>
    <definedName name="NAMESQ">#REF!</definedName>
    <definedName name="NFA_assumptions" localSheetId="1">#REF!</definedName>
    <definedName name="NFA_assumptions" localSheetId="2">#REF!</definedName>
    <definedName name="NFA_assumptions" localSheetId="3">#REF!</definedName>
    <definedName name="NFA_assumptions">#REF!</definedName>
    <definedName name="Nomer" localSheetId="1">#REF!</definedName>
    <definedName name="Nomer" localSheetId="2">#REF!</definedName>
    <definedName name="Nomer" localSheetId="3">#REF!</definedName>
    <definedName name="Nomer">#REF!</definedName>
    <definedName name="Non_BRO" localSheetId="1">#REF!</definedName>
    <definedName name="Non_BRO" localSheetId="2">#REF!</definedName>
    <definedName name="Non_BRO" localSheetId="3">#REF!</definedName>
    <definedName name="Non_BRO">#REF!</definedName>
    <definedName name="Notes" localSheetId="1">#REF!</definedName>
    <definedName name="Notes" localSheetId="2">#REF!</definedName>
    <definedName name="Notes" localSheetId="3">#REF!</definedName>
    <definedName name="Notes">#REF!</definedName>
    <definedName name="Number" localSheetId="1">#REF!</definedName>
    <definedName name="Number" localSheetId="2">#REF!</definedName>
    <definedName name="Number" localSheetId="3">#REF!</definedName>
    <definedName name="Number">#REF!</definedName>
    <definedName name="ooo" hidden="1">{#N/A,#N/A,FALSE,"т02бд"}</definedName>
    <definedName name="OST_KV_SH" hidden="1">{#N/A,#N/A,FALSE,"SimInp1";#N/A,#N/A,FALSE,"SimInp2";#N/A,#N/A,FALSE,"SimOut1";#N/A,#N/A,FALSE,"SimOut2";#N/A,#N/A,FALSE,"SimOut3";#N/A,#N/A,FALSE,"SimOut4";#N/A,#N/A,FALSE,"SimOut5"}</definedName>
    <definedName name="OST_SH" hidden="1">{#N/A,#N/A,FALSE,"SimInp1";#N/A,#N/A,FALSE,"SimInp2";#N/A,#N/A,FALSE,"SimOut1";#N/A,#N/A,FALSE,"SimOut2";#N/A,#N/A,FALSE,"SimOut3";#N/A,#N/A,FALSE,"SimOut4";#N/A,#N/A,FALSE,"SimOut5"}</definedName>
    <definedName name="p" localSheetId="1">#REF!</definedName>
    <definedName name="p" localSheetId="2">#REF!</definedName>
    <definedName name="p" localSheetId="3">#REF!</definedName>
    <definedName name="p">#REF!</definedName>
    <definedName name="PAYMENT_f" localSheetId="1">#REF!</definedName>
    <definedName name="PAYMENT_f" localSheetId="2">#REF!</definedName>
    <definedName name="PAYMENT_f" localSheetId="3">#REF!</definedName>
    <definedName name="PAYMENT_f">#REF!</definedName>
    <definedName name="PEND" localSheetId="1">#REF!</definedName>
    <definedName name="PEND" localSheetId="2">#REF!</definedName>
    <definedName name="PEND" localSheetId="3">#REF!</definedName>
    <definedName name="PEND">#REF!</definedName>
    <definedName name="PENSION_f" localSheetId="1">#REF!</definedName>
    <definedName name="PENSION_f" localSheetId="2">#REF!</definedName>
    <definedName name="PENSION_f" localSheetId="3">#REF!</definedName>
    <definedName name="PENSION_f">#REF!</definedName>
    <definedName name="PMENU" localSheetId="1">#REF!</definedName>
    <definedName name="PMENU" localSheetId="2">#REF!</definedName>
    <definedName name="PMENU" localSheetId="3">#REF!</definedName>
    <definedName name="PMENU">#REF!</definedName>
    <definedName name="PRINT_AREA_MI">#N/A</definedName>
    <definedName name="PRIV">#REF!</definedName>
    <definedName name="PRIV_F" localSheetId="1">#REF!</definedName>
    <definedName name="PRIV_F" localSheetId="2">#REF!</definedName>
    <definedName name="PRIV_F" localSheetId="3">#REF!</definedName>
    <definedName name="PRIV_F">#REF!</definedName>
    <definedName name="PRIV_P" localSheetId="1">#REF!</definedName>
    <definedName name="PRIV_P" localSheetId="2">#REF!</definedName>
    <definedName name="PRIV_P" localSheetId="3">#REF!</definedName>
    <definedName name="PRIV_P">#REF!</definedName>
    <definedName name="PRIVG" localSheetId="1">#REF!</definedName>
    <definedName name="PRIVG" localSheetId="2">#REF!</definedName>
    <definedName name="PRIVG" localSheetId="3">#REF!</definedName>
    <definedName name="PRIVG">#REF!</definedName>
    <definedName name="PRIVM" localSheetId="1">#REF!</definedName>
    <definedName name="PRIVM" localSheetId="2">#REF!</definedName>
    <definedName name="PRIVM" localSheetId="3">#REF!</definedName>
    <definedName name="PRIVM">#REF!</definedName>
    <definedName name="PRIVMG" localSheetId="1">#REF!</definedName>
    <definedName name="PRIVMG" localSheetId="2">#REF!</definedName>
    <definedName name="PRIVMG" localSheetId="3">#REF!</definedName>
    <definedName name="PRIVMG">#REF!</definedName>
    <definedName name="q" hidden="1">{#N/A,#N/A,FALSE,"т02бд"}</definedName>
    <definedName name="qq" hidden="1">{#N/A,#N/A,FALSE,"т02бд"}</definedName>
    <definedName name="qqq" hidden="1">{#N/A,#N/A,FALSE,"т02бд"}</definedName>
    <definedName name="RCUKRU">#REF!</definedName>
    <definedName name="RCUKRU_FULL">#REF!</definedName>
    <definedName name="REAL" localSheetId="1">#REF!</definedName>
    <definedName name="REAL" localSheetId="2">#REF!</definedName>
    <definedName name="REAL" localSheetId="3">#REF!</definedName>
    <definedName name="REAL">#REF!</definedName>
    <definedName name="REF_f" localSheetId="1">#REF!</definedName>
    <definedName name="REF_f" localSheetId="2">#REF!</definedName>
    <definedName name="REF_f" localSheetId="3">#REF!</definedName>
    <definedName name="REF_f">#REF!</definedName>
    <definedName name="RevA" localSheetId="1">#REF!</definedName>
    <definedName name="RevA" localSheetId="2">#REF!</definedName>
    <definedName name="RevA" localSheetId="3">#REF!</definedName>
    <definedName name="RevA">#REF!</definedName>
    <definedName name="RevB" localSheetId="1">#REF!</definedName>
    <definedName name="RevB" localSheetId="2">#REF!</definedName>
    <definedName name="RevB" localSheetId="3">#REF!</definedName>
    <definedName name="RevB">#REF!</definedName>
    <definedName name="REZREQ_f" localSheetId="1">#REF!</definedName>
    <definedName name="REZREQ_f" localSheetId="2">#REF!</definedName>
    <definedName name="REZREQ_f" localSheetId="3">#REF!</definedName>
    <definedName name="REZREQ_f">#REF!</definedName>
    <definedName name="rrr" hidden="1">{#N/A,#N/A,FALSE,"т02бд"}</definedName>
    <definedName name="rs" hidden="1">{"BOP_TAB",#N/A,FALSE,"N";"MIDTERM_TAB",#N/A,FALSE,"O";"FUND_CRED",#N/A,FALSE,"P";"DEBT_TAB1",#N/A,FALSE,"Q";"DEBT_TAB2",#N/A,FALSE,"Q";"FORFIN_TAB1",#N/A,FALSE,"R";"FORFIN_TAB2",#N/A,FALSE,"R";"BOP_ANALY",#N/A,FALSE,"U"}</definedName>
    <definedName name="RTab1.1" localSheetId="1">#REF!</definedName>
    <definedName name="RTab1.1" localSheetId="2">#REF!</definedName>
    <definedName name="RTab1.1" localSheetId="3">#REF!</definedName>
    <definedName name="RTab1.1">#REF!</definedName>
    <definedName name="RTab1.1a" localSheetId="1">#REF!</definedName>
    <definedName name="RTab1.1a" localSheetId="2">#REF!</definedName>
    <definedName name="RTab1.1a" localSheetId="3">#REF!</definedName>
    <definedName name="RTab1.1a">#REF!</definedName>
    <definedName name="RTab1.2" localSheetId="1">#REF!</definedName>
    <definedName name="RTab1.2" localSheetId="2">#REF!</definedName>
    <definedName name="RTab1.2" localSheetId="3">#REF!</definedName>
    <definedName name="RTab1.2">#REF!</definedName>
    <definedName name="RTab1.2a" localSheetId="1">#REF!</definedName>
    <definedName name="RTab1.2a" localSheetId="2">#REF!</definedName>
    <definedName name="RTab1.2a" localSheetId="3">#REF!</definedName>
    <definedName name="RTab1.2a">#REF!</definedName>
    <definedName name="RTab1.4" localSheetId="1">#REF!</definedName>
    <definedName name="RTab1.4" localSheetId="2">#REF!</definedName>
    <definedName name="RTab1.4" localSheetId="3">#REF!</definedName>
    <definedName name="RTab1.4">#REF!</definedName>
    <definedName name="RTab2.1" localSheetId="1">#REF!</definedName>
    <definedName name="RTab2.1" localSheetId="2">#REF!</definedName>
    <definedName name="RTab2.1" localSheetId="3">#REF!</definedName>
    <definedName name="RTab2.1">#REF!</definedName>
    <definedName name="RTab2.1a" localSheetId="1">#REF!</definedName>
    <definedName name="RTab2.1a" localSheetId="2">#REF!</definedName>
    <definedName name="RTab2.1a" localSheetId="3">#REF!</definedName>
    <definedName name="RTab2.1a">#REF!</definedName>
    <definedName name="RTab2.2" localSheetId="1">#REF!</definedName>
    <definedName name="RTab2.2" localSheetId="2">#REF!</definedName>
    <definedName name="RTab2.2" localSheetId="3">#REF!</definedName>
    <definedName name="RTab2.2">#REF!</definedName>
    <definedName name="RTab2.3" localSheetId="1">#REF!</definedName>
    <definedName name="RTab2.3" localSheetId="2">#REF!</definedName>
    <definedName name="RTab2.3" localSheetId="3">#REF!</definedName>
    <definedName name="RTab2.3">#REF!</definedName>
    <definedName name="RTab3.3" localSheetId="1">#REF!</definedName>
    <definedName name="RTab3.3" localSheetId="2">#REF!</definedName>
    <definedName name="RTab3.3" localSheetId="3">#REF!</definedName>
    <definedName name="RTab3.3">#REF!</definedName>
    <definedName name="RTab4.1" localSheetId="1">#REF!</definedName>
    <definedName name="RTab4.1" localSheetId="2">#REF!</definedName>
    <definedName name="RTab4.1" localSheetId="3">#REF!</definedName>
    <definedName name="RTab4.1">#REF!</definedName>
    <definedName name="RTab4.1a" localSheetId="1">#REF!</definedName>
    <definedName name="RTab4.1a" localSheetId="2">#REF!</definedName>
    <definedName name="RTab4.1a" localSheetId="3">#REF!</definedName>
    <definedName name="RTab4.1a">#REF!</definedName>
    <definedName name="RTab4.2" localSheetId="1">#REF!</definedName>
    <definedName name="RTab4.2" localSheetId="2">#REF!</definedName>
    <definedName name="RTab4.2" localSheetId="3">#REF!</definedName>
    <definedName name="RTab4.2">#REF!</definedName>
    <definedName name="RTab4.2a" localSheetId="1">#REF!</definedName>
    <definedName name="RTab4.2a" localSheetId="2">#REF!</definedName>
    <definedName name="RTab4.2a" localSheetId="3">#REF!</definedName>
    <definedName name="RTab4.2a">#REF!</definedName>
    <definedName name="RTab4.3" localSheetId="1">#REF!</definedName>
    <definedName name="RTab4.3" localSheetId="2">#REF!</definedName>
    <definedName name="RTab4.3" localSheetId="3">#REF!</definedName>
    <definedName name="RTab4.3">#REF!</definedName>
    <definedName name="RTab4.3a" localSheetId="1">#REF!</definedName>
    <definedName name="RTab4.3a" localSheetId="2">#REF!</definedName>
    <definedName name="RTab4.3a" localSheetId="3">#REF!</definedName>
    <definedName name="RTab4.3a">#REF!</definedName>
    <definedName name="RTab4.4" localSheetId="1">#REF!</definedName>
    <definedName name="RTab4.4" localSheetId="2">#REF!</definedName>
    <definedName name="RTab4.4" localSheetId="3">#REF!</definedName>
    <definedName name="RTab4.4">#REF!</definedName>
    <definedName name="RTab4.4a" localSheetId="1">#REF!</definedName>
    <definedName name="RTab4.4a" localSheetId="2">#REF!</definedName>
    <definedName name="RTab4.4a" localSheetId="3">#REF!</definedName>
    <definedName name="RTab4.4a">#REF!</definedName>
    <definedName name="RTab5.1" localSheetId="1">#REF!</definedName>
    <definedName name="RTab5.1" localSheetId="2">#REF!</definedName>
    <definedName name="RTab5.1" localSheetId="3">#REF!</definedName>
    <definedName name="RTab5.1">#REF!</definedName>
    <definedName name="RTab5.1a" localSheetId="1">#REF!</definedName>
    <definedName name="RTab5.1a" localSheetId="2">#REF!</definedName>
    <definedName name="RTab5.1a" localSheetId="3">#REF!</definedName>
    <definedName name="RTab5.1a">#REF!</definedName>
    <definedName name="RTab5.2" localSheetId="1">#REF!</definedName>
    <definedName name="RTab5.2" localSheetId="2">#REF!</definedName>
    <definedName name="RTab5.2" localSheetId="3">#REF!</definedName>
    <definedName name="RTab5.2">#REF!</definedName>
    <definedName name="RTab6.1" localSheetId="1">#REF!</definedName>
    <definedName name="RTab6.1" localSheetId="2">#REF!</definedName>
    <definedName name="RTab6.1" localSheetId="3">#REF!</definedName>
    <definedName name="RTab6.1">#REF!</definedName>
    <definedName name="RTab6.10B" localSheetId="1">#REF!</definedName>
    <definedName name="RTab6.10B" localSheetId="2">#REF!</definedName>
    <definedName name="RTab6.10B" localSheetId="3">#REF!</definedName>
    <definedName name="RTab6.10B">#REF!</definedName>
    <definedName name="RTab6.10P" localSheetId="1">#REF!</definedName>
    <definedName name="RTab6.10P" localSheetId="2">#REF!</definedName>
    <definedName name="RTab6.10P" localSheetId="3">#REF!</definedName>
    <definedName name="RTab6.10P">#REF!</definedName>
    <definedName name="RTab6.2" localSheetId="1">#REF!</definedName>
    <definedName name="RTab6.2" localSheetId="2">#REF!</definedName>
    <definedName name="RTab6.2" localSheetId="3">#REF!</definedName>
    <definedName name="RTab6.2">#REF!</definedName>
    <definedName name="RTab6.3" localSheetId="1">#REF!</definedName>
    <definedName name="RTab6.3" localSheetId="2">#REF!</definedName>
    <definedName name="RTab6.3" localSheetId="3">#REF!</definedName>
    <definedName name="RTab6.3">#REF!</definedName>
    <definedName name="RTab6.4" localSheetId="1">#REF!</definedName>
    <definedName name="RTab6.4" localSheetId="2">#REF!</definedName>
    <definedName name="RTab6.4" localSheetId="3">#REF!</definedName>
    <definedName name="RTab6.4">#REF!</definedName>
    <definedName name="RTab6.5" localSheetId="1">#REF!</definedName>
    <definedName name="RTab6.5" localSheetId="2">#REF!</definedName>
    <definedName name="RTab6.5" localSheetId="3">#REF!</definedName>
    <definedName name="RTab6.5">#REF!</definedName>
    <definedName name="RTab6.6" localSheetId="1">#REF!</definedName>
    <definedName name="RTab6.6" localSheetId="2">#REF!</definedName>
    <definedName name="RTab6.6" localSheetId="3">#REF!</definedName>
    <definedName name="RTab6.6">#REF!</definedName>
    <definedName name="RTab6.7" localSheetId="1">#REF!</definedName>
    <definedName name="RTab6.7" localSheetId="2">#REF!</definedName>
    <definedName name="RTab6.7" localSheetId="3">#REF!</definedName>
    <definedName name="RTab6.7">#REF!</definedName>
    <definedName name="RTab6.8" localSheetId="1">#REF!</definedName>
    <definedName name="RTab6.8" localSheetId="2">#REF!</definedName>
    <definedName name="RTab6.8" localSheetId="3">#REF!</definedName>
    <definedName name="RTab6.8">#REF!</definedName>
    <definedName name="RTab6.9" localSheetId="1">#REF!</definedName>
    <definedName name="RTab6.9" localSheetId="2">#REF!</definedName>
    <definedName name="RTab6.9" localSheetId="3">#REF!</definedName>
    <definedName name="RTab6.9">#REF!</definedName>
    <definedName name="S_CONS_f" localSheetId="1">#REF!</definedName>
    <definedName name="S_CONS_f" localSheetId="2">#REF!</definedName>
    <definedName name="S_CONS_f" localSheetId="3">#REF!</definedName>
    <definedName name="S_CONS_f">#REF!</definedName>
    <definedName name="S_CURR_f" localSheetId="1">#REF!</definedName>
    <definedName name="S_CURR_f" localSheetId="2">#REF!</definedName>
    <definedName name="S_CURR_f" localSheetId="3">#REF!</definedName>
    <definedName name="S_CURR_f">#REF!</definedName>
    <definedName name="S_MONEY_f" localSheetId="1">#REF!</definedName>
    <definedName name="S_MONEY_f" localSheetId="2">#REF!</definedName>
    <definedName name="S_MONEY_f" localSheetId="3">#REF!</definedName>
    <definedName name="S_MONEY_f">#REF!</definedName>
    <definedName name="S_SAVE_f" localSheetId="1">#REF!</definedName>
    <definedName name="S_SAVE_f" localSheetId="2">#REF!</definedName>
    <definedName name="S_SAVE_f" localSheetId="3">#REF!</definedName>
    <definedName name="S_SAVE_f">#REF!</definedName>
    <definedName name="sencount" hidden="1">2</definedName>
    <definedName name="SERVICES_f" localSheetId="1">#REF!</definedName>
    <definedName name="SERVICES_f" localSheetId="2">#REF!</definedName>
    <definedName name="SERVICES_f" localSheetId="3">#REF!</definedName>
    <definedName name="SERVICES_f">#REF!</definedName>
    <definedName name="SOC" localSheetId="1">#REF!</definedName>
    <definedName name="SOC" localSheetId="2">#REF!</definedName>
    <definedName name="SOC" localSheetId="3">#REF!</definedName>
    <definedName name="SOC">#REF!</definedName>
    <definedName name="SOCC" localSheetId="1">#REF!</definedName>
    <definedName name="SOCC" localSheetId="2">#REF!</definedName>
    <definedName name="SOCC" localSheetId="3">#REF!</definedName>
    <definedName name="SOCC">#REF!</definedName>
    <definedName name="SOCCP" localSheetId="1">#REF!</definedName>
    <definedName name="SOCCP" localSheetId="2">#REF!</definedName>
    <definedName name="SOCCP" localSheetId="3">#REF!</definedName>
    <definedName name="SOCCP">#REF!</definedName>
    <definedName name="SOCIAL_f" localSheetId="1">#REF!</definedName>
    <definedName name="SOCIAL_f" localSheetId="2">#REF!</definedName>
    <definedName name="SOCIAL_f" localSheetId="3">#REF!</definedName>
    <definedName name="SOCIAL_f">#REF!</definedName>
    <definedName name="SOCM" localSheetId="1">#REF!</definedName>
    <definedName name="SOCM" localSheetId="2">#REF!</definedName>
    <definedName name="SOCM" localSheetId="3">#REF!</definedName>
    <definedName name="SOCM">#REF!</definedName>
    <definedName name="SOCRCY" localSheetId="1">#REF!</definedName>
    <definedName name="SOCRCY" localSheetId="2">#REF!</definedName>
    <definedName name="SOCRCY" localSheetId="3">#REF!</definedName>
    <definedName name="SOCRCY">#REF!</definedName>
    <definedName name="SOCRM" localSheetId="1">#REF!</definedName>
    <definedName name="SOCRM" localSheetId="2">#REF!</definedName>
    <definedName name="SOCRM" localSheetId="3">#REF!</definedName>
    <definedName name="SOCRM">#REF!</definedName>
    <definedName name="SPD_f" localSheetId="1">#REF!</definedName>
    <definedName name="SPD_f" localSheetId="2">#REF!</definedName>
    <definedName name="SPD_f" localSheetId="3">#REF!</definedName>
    <definedName name="SPD_f">#REF!</definedName>
    <definedName name="SUMMARY1" localSheetId="1">#REF!</definedName>
    <definedName name="SUMMARY1" localSheetId="2">#REF!</definedName>
    <definedName name="SUMMARY1" localSheetId="3">#REF!</definedName>
    <definedName name="SUMMARY1">#REF!</definedName>
    <definedName name="SUMMARY2" localSheetId="1">#REF!</definedName>
    <definedName name="SUMMARY2" localSheetId="2">#REF!</definedName>
    <definedName name="SUMMARY2" localSheetId="3">#REF!</definedName>
    <definedName name="SUMMARY2">#REF!</definedName>
    <definedName name="t05n" hidden="1">{#N/A,#N/A,FALSE,"т04"}</definedName>
    <definedName name="t05nn" hidden="1">{#N/A,#N/A,FALSE,"т04"}</definedName>
    <definedName name="T5.17">#REF!</definedName>
    <definedName name="Tab1.1" localSheetId="1">#REF!</definedName>
    <definedName name="Tab1.1" localSheetId="2">#REF!</definedName>
    <definedName name="Tab1.1" localSheetId="3">#REF!</definedName>
    <definedName name="Tab1.1">#REF!</definedName>
    <definedName name="Tab1.1a" localSheetId="1">#REF!</definedName>
    <definedName name="Tab1.1a" localSheetId="2">#REF!</definedName>
    <definedName name="Tab1.1a" localSheetId="3">#REF!</definedName>
    <definedName name="Tab1.1a">#REF!</definedName>
    <definedName name="Tab6.5" localSheetId="1">#REF!</definedName>
    <definedName name="Tab6.5" localSheetId="2">#REF!</definedName>
    <definedName name="Tab6.5" localSheetId="3">#REF!</definedName>
    <definedName name="Tab6.5">#REF!</definedName>
    <definedName name="Taballgastables" localSheetId="1">#REF!</definedName>
    <definedName name="Taballgastables" localSheetId="2">#REF!</definedName>
    <definedName name="Taballgastables" localSheetId="3">#REF!</definedName>
    <definedName name="Taballgastables">#REF!</definedName>
    <definedName name="TabAmort2004" localSheetId="1">#REF!</definedName>
    <definedName name="TabAmort2004" localSheetId="2">#REF!</definedName>
    <definedName name="TabAmort2004" localSheetId="3">#REF!</definedName>
    <definedName name="TabAmort2004">#REF!</definedName>
    <definedName name="TabAssumptionsImports" localSheetId="1">#REF!</definedName>
    <definedName name="TabAssumptionsImports" localSheetId="2">#REF!</definedName>
    <definedName name="TabAssumptionsImports" localSheetId="3">#REF!</definedName>
    <definedName name="TabAssumptionsImports">#REF!</definedName>
    <definedName name="TabCapAccount" localSheetId="1">#REF!</definedName>
    <definedName name="TabCapAccount" localSheetId="2">#REF!</definedName>
    <definedName name="TabCapAccount" localSheetId="3">#REF!</definedName>
    <definedName name="TabCapAccount">#REF!</definedName>
    <definedName name="Tabdebt_historic" localSheetId="1">#REF!</definedName>
    <definedName name="Tabdebt_historic" localSheetId="2">#REF!</definedName>
    <definedName name="Tabdebt_historic" localSheetId="3">#REF!</definedName>
    <definedName name="Tabdebt_historic">#REF!</definedName>
    <definedName name="Tabdebtflow" localSheetId="1">#REF!</definedName>
    <definedName name="Tabdebtflow" localSheetId="2">#REF!</definedName>
    <definedName name="Tabdebtflow" localSheetId="3">#REF!</definedName>
    <definedName name="Tabdebtflow">#REF!</definedName>
    <definedName name="TabExports" localSheetId="1">#REF!</definedName>
    <definedName name="TabExports" localSheetId="2">#REF!</definedName>
    <definedName name="TabExports" localSheetId="3">#REF!</definedName>
    <definedName name="TabExports">#REF!</definedName>
    <definedName name="TabFcredit2007" localSheetId="1">#REF!</definedName>
    <definedName name="TabFcredit2007" localSheetId="2">#REF!</definedName>
    <definedName name="TabFcredit2007" localSheetId="3">#REF!</definedName>
    <definedName name="TabFcredit2007">#REF!</definedName>
    <definedName name="TabFcredit2010" localSheetId="1">#REF!</definedName>
    <definedName name="TabFcredit2010" localSheetId="2">#REF!</definedName>
    <definedName name="TabFcredit2010" localSheetId="3">#REF!</definedName>
    <definedName name="TabFcredit2010">#REF!</definedName>
    <definedName name="TabGas_arrears_to_Russia" localSheetId="1">#REF!</definedName>
    <definedName name="TabGas_arrears_to_Russia" localSheetId="2">#REF!</definedName>
    <definedName name="TabGas_arrears_to_Russia" localSheetId="3">#REF!</definedName>
    <definedName name="TabGas_arrears_to_Russia">#REF!</definedName>
    <definedName name="TabImportdetail" localSheetId="1">#REF!</definedName>
    <definedName name="TabImportdetail" localSheetId="2">#REF!</definedName>
    <definedName name="TabImportdetail" localSheetId="3">#REF!</definedName>
    <definedName name="TabImportdetail">#REF!</definedName>
    <definedName name="TabImports" localSheetId="1">#REF!</definedName>
    <definedName name="TabImports" localSheetId="2">#REF!</definedName>
    <definedName name="TabImports" localSheetId="3">#REF!</definedName>
    <definedName name="TabImports">#REF!</definedName>
    <definedName name="Table" localSheetId="1">#REF!</definedName>
    <definedName name="Table" localSheetId="2">#REF!</definedName>
    <definedName name="Table" localSheetId="3">#REF!</definedName>
    <definedName name="Table">#REF!</definedName>
    <definedName name="Table_2____Moldova___General_Government_Budget_1995_98__Mdl_millions__1" localSheetId="1">#REF!</definedName>
    <definedName name="Table_2____Moldova___General_Government_Budget_1995_98__Mdl_millions__1" localSheetId="2">#REF!</definedName>
    <definedName name="Table_2____Moldova___General_Government_Budget_1995_98__Mdl_millions__1" localSheetId="3">#REF!</definedName>
    <definedName name="Table_2____Moldova___General_Government_Budget_1995_98__Mdl_millions__1">#REF!</definedName>
    <definedName name="Table_3._Moldova__Balance_of_Payments__1994_98" localSheetId="1">#REF!</definedName>
    <definedName name="Table_3._Moldova__Balance_of_Payments__1994_98" localSheetId="2">#REF!</definedName>
    <definedName name="Table_3._Moldova__Balance_of_Payments__1994_98" localSheetId="3">#REF!</definedName>
    <definedName name="Table_3._Moldova__Balance_of_Payments__1994_98">#REF!</definedName>
    <definedName name="Table_4.__Moldova____Monetary_Survey_and_Projections__1994_98_1" localSheetId="1">#REF!</definedName>
    <definedName name="Table_4.__Moldova____Monetary_Survey_and_Projections__1994_98_1" localSheetId="2">#REF!</definedName>
    <definedName name="Table_4.__Moldova____Monetary_Survey_and_Projections__1994_98_1" localSheetId="3">#REF!</definedName>
    <definedName name="Table_4.__Moldova____Monetary_Survey_and_Projections__1994_98_1">#REF!</definedName>
    <definedName name="Table_6.__Moldova__Balance_of_Payments__1994_98" localSheetId="1">#REF!</definedName>
    <definedName name="Table_6.__Moldova__Balance_of_Payments__1994_98" localSheetId="2">#REF!</definedName>
    <definedName name="Table_6.__Moldova__Balance_of_Payments__1994_98" localSheetId="3">#REF!</definedName>
    <definedName name="Table_6.__Moldova__Balance_of_Payments__1994_98">#REF!</definedName>
    <definedName name="Table_debt">#REF!</definedName>
    <definedName name="Table129" localSheetId="1">#REF!</definedName>
    <definedName name="Table129" localSheetId="2">#REF!</definedName>
    <definedName name="Table129" localSheetId="3">#REF!</definedName>
    <definedName name="Table129">#REF!</definedName>
    <definedName name="table130" localSheetId="1">#REF!</definedName>
    <definedName name="table130" localSheetId="2">#REF!</definedName>
    <definedName name="table130" localSheetId="3">#REF!</definedName>
    <definedName name="table130">#REF!</definedName>
    <definedName name="Table135" localSheetId="1">#REF!,#REF!</definedName>
    <definedName name="Table135" localSheetId="2">#REF!,#REF!</definedName>
    <definedName name="Table135" localSheetId="3">#REF!,#REF!</definedName>
    <definedName name="Table135">#REF!,#REF!</definedName>
    <definedName name="Table16_2000" localSheetId="1">#REF!</definedName>
    <definedName name="Table16_2000" localSheetId="2">#REF!</definedName>
    <definedName name="Table16_2000" localSheetId="3">#REF!</definedName>
    <definedName name="Table16_2000">#REF!</definedName>
    <definedName name="Table17" localSheetId="1">#REF!</definedName>
    <definedName name="Table17" localSheetId="2">#REF!</definedName>
    <definedName name="Table17" localSheetId="3">#REF!</definedName>
    <definedName name="Table17">#REF!</definedName>
    <definedName name="Table19" localSheetId="1">#REF!</definedName>
    <definedName name="Table19" localSheetId="2">#REF!</definedName>
    <definedName name="Table19" localSheetId="3">#REF!</definedName>
    <definedName name="Table19">#REF!</definedName>
    <definedName name="Table20" localSheetId="1">#REF!</definedName>
    <definedName name="Table20" localSheetId="2">#REF!</definedName>
    <definedName name="Table20" localSheetId="3">#REF!</definedName>
    <definedName name="Table20">#REF!</definedName>
    <definedName name="Table21" localSheetId="1">#REF!,#REF!</definedName>
    <definedName name="Table21" localSheetId="2">#REF!,#REF!</definedName>
    <definedName name="Table21" localSheetId="3">#REF!,#REF!</definedName>
    <definedName name="Table21">#REF!,#REF!</definedName>
    <definedName name="Table22" localSheetId="1">#REF!</definedName>
    <definedName name="Table22" localSheetId="2">#REF!</definedName>
    <definedName name="Table22" localSheetId="3">#REF!</definedName>
    <definedName name="Table22">#REF!</definedName>
    <definedName name="Table23" localSheetId="1">#REF!</definedName>
    <definedName name="Table23" localSheetId="2">#REF!</definedName>
    <definedName name="Table23" localSheetId="3">#REF!</definedName>
    <definedName name="Table23">#REF!</definedName>
    <definedName name="Table24" localSheetId="1">#REF!</definedName>
    <definedName name="Table24" localSheetId="2">#REF!</definedName>
    <definedName name="Table24" localSheetId="3">#REF!</definedName>
    <definedName name="Table24">#REF!</definedName>
    <definedName name="Table25" localSheetId="1">#REF!</definedName>
    <definedName name="Table25" localSheetId="2">#REF!</definedName>
    <definedName name="Table25" localSheetId="3">#REF!</definedName>
    <definedName name="Table25">#REF!</definedName>
    <definedName name="Table26" localSheetId="1">#REF!</definedName>
    <definedName name="Table26" localSheetId="2">#REF!</definedName>
    <definedName name="Table26" localSheetId="3">#REF!</definedName>
    <definedName name="Table26">#REF!</definedName>
    <definedName name="Table27" localSheetId="1">#REF!</definedName>
    <definedName name="Table27" localSheetId="2">#REF!</definedName>
    <definedName name="Table27" localSheetId="3">#REF!</definedName>
    <definedName name="Table27">#REF!</definedName>
    <definedName name="Table28" localSheetId="1">#REF!</definedName>
    <definedName name="Table28" localSheetId="2">#REF!</definedName>
    <definedName name="Table28" localSheetId="3">#REF!</definedName>
    <definedName name="Table28">#REF!</definedName>
    <definedName name="Table29" localSheetId="1">#REF!</definedName>
    <definedName name="Table29" localSheetId="2">#REF!</definedName>
    <definedName name="Table29" localSheetId="3">#REF!</definedName>
    <definedName name="Table29">#REF!</definedName>
    <definedName name="Table30" localSheetId="1">#REF!</definedName>
    <definedName name="Table30" localSheetId="2">#REF!</definedName>
    <definedName name="Table30" localSheetId="3">#REF!</definedName>
    <definedName name="Table30">#REF!</definedName>
    <definedName name="Table31" localSheetId="1">#REF!</definedName>
    <definedName name="Table31" localSheetId="2">#REF!</definedName>
    <definedName name="Table31" localSheetId="3">#REF!</definedName>
    <definedName name="Table31">#REF!</definedName>
    <definedName name="Table32" localSheetId="1">#REF!</definedName>
    <definedName name="Table32" localSheetId="2">#REF!</definedName>
    <definedName name="Table32" localSheetId="3">#REF!</definedName>
    <definedName name="Table32">#REF!</definedName>
    <definedName name="Table33" localSheetId="1">#REF!</definedName>
    <definedName name="Table33" localSheetId="2">#REF!</definedName>
    <definedName name="Table33" localSheetId="3">#REF!</definedName>
    <definedName name="Table33">#REF!</definedName>
    <definedName name="Table330" localSheetId="1">#REF!</definedName>
    <definedName name="Table330" localSheetId="2">#REF!</definedName>
    <definedName name="Table330" localSheetId="3">#REF!</definedName>
    <definedName name="Table330">#REF!</definedName>
    <definedName name="Table336" localSheetId="1">#REF!</definedName>
    <definedName name="Table336" localSheetId="2">#REF!</definedName>
    <definedName name="Table336" localSheetId="3">#REF!</definedName>
    <definedName name="Table336">#REF!</definedName>
    <definedName name="Table34" localSheetId="1">#REF!</definedName>
    <definedName name="Table34" localSheetId="2">#REF!</definedName>
    <definedName name="Table34" localSheetId="3">#REF!</definedName>
    <definedName name="Table34">#REF!</definedName>
    <definedName name="Table35" localSheetId="1">#REF!</definedName>
    <definedName name="Table35" localSheetId="2">#REF!</definedName>
    <definedName name="Table35" localSheetId="3">#REF!</definedName>
    <definedName name="Table35">#REF!</definedName>
    <definedName name="Table36" localSheetId="1">#REF!</definedName>
    <definedName name="Table36" localSheetId="2">#REF!</definedName>
    <definedName name="Table36" localSheetId="3">#REF!</definedName>
    <definedName name="Table36">#REF!</definedName>
    <definedName name="Table37" localSheetId="1">#REF!</definedName>
    <definedName name="Table37" localSheetId="2">#REF!</definedName>
    <definedName name="Table37" localSheetId="3">#REF!</definedName>
    <definedName name="Table37">#REF!</definedName>
    <definedName name="Table38" localSheetId="1">#REF!</definedName>
    <definedName name="Table38" localSheetId="2">#REF!</definedName>
    <definedName name="Table38" localSheetId="3">#REF!</definedName>
    <definedName name="Table38">#REF!</definedName>
    <definedName name="Table39" localSheetId="1">#REF!</definedName>
    <definedName name="Table39" localSheetId="2">#REF!</definedName>
    <definedName name="Table39" localSheetId="3">#REF!</definedName>
    <definedName name="Table39">#REF!</definedName>
    <definedName name="Table40" localSheetId="1">#REF!</definedName>
    <definedName name="Table40" localSheetId="2">#REF!</definedName>
    <definedName name="Table40" localSheetId="3">#REF!</definedName>
    <definedName name="Table40">#REF!</definedName>
    <definedName name="Table41" localSheetId="1">#REF!</definedName>
    <definedName name="Table41" localSheetId="2">#REF!</definedName>
    <definedName name="Table41" localSheetId="3">#REF!</definedName>
    <definedName name="Table41">#REF!</definedName>
    <definedName name="Table42" localSheetId="1">#REF!</definedName>
    <definedName name="Table42" localSheetId="2">#REF!</definedName>
    <definedName name="Table42" localSheetId="3">#REF!</definedName>
    <definedName name="Table42">#REF!</definedName>
    <definedName name="Table43" localSheetId="1">#REF!</definedName>
    <definedName name="Table43" localSheetId="2">#REF!</definedName>
    <definedName name="Table43" localSheetId="3">#REF!</definedName>
    <definedName name="Table43">#REF!</definedName>
    <definedName name="Table44" localSheetId="1">#REF!</definedName>
    <definedName name="Table44" localSheetId="2">#REF!</definedName>
    <definedName name="Table44" localSheetId="3">#REF!</definedName>
    <definedName name="Table44">#REF!</definedName>
    <definedName name="TabMTBOP2006" localSheetId="1">#REF!</definedName>
    <definedName name="TabMTBOP2006" localSheetId="2">#REF!</definedName>
    <definedName name="TabMTBOP2006" localSheetId="3">#REF!</definedName>
    <definedName name="TabMTBOP2006">#REF!</definedName>
    <definedName name="TabMTbop2010" localSheetId="1">#REF!</definedName>
    <definedName name="TabMTbop2010" localSheetId="2">#REF!</definedName>
    <definedName name="TabMTbop2010" localSheetId="3">#REF!</definedName>
    <definedName name="TabMTbop2010">#REF!</definedName>
    <definedName name="TabMTdebt" localSheetId="1">#REF!</definedName>
    <definedName name="TabMTdebt" localSheetId="2">#REF!</definedName>
    <definedName name="TabMTdebt" localSheetId="3">#REF!</definedName>
    <definedName name="TabMTdebt">#REF!</definedName>
    <definedName name="TabNonfactorServices_and_Income" localSheetId="1">#REF!</definedName>
    <definedName name="TabNonfactorServices_and_Income" localSheetId="2">#REF!</definedName>
    <definedName name="TabNonfactorServices_and_Income" localSheetId="3">#REF!</definedName>
    <definedName name="TabNonfactorServices_and_Income">#REF!</definedName>
    <definedName name="TabOutMon" localSheetId="1">#REF!</definedName>
    <definedName name="TabOutMon" localSheetId="2">#REF!</definedName>
    <definedName name="TabOutMon" localSheetId="3">#REF!</definedName>
    <definedName name="TabOutMon">#REF!</definedName>
    <definedName name="TabsimplifiedBOP" localSheetId="1">#REF!</definedName>
    <definedName name="TabsimplifiedBOP" localSheetId="2">#REF!</definedName>
    <definedName name="TabsimplifiedBOP" localSheetId="3">#REF!</definedName>
    <definedName name="TabsimplifiedBOP">#REF!</definedName>
    <definedName name="TAX_f" localSheetId="1">#REF!</definedName>
    <definedName name="TAX_f" localSheetId="2">#REF!</definedName>
    <definedName name="TAX_f" localSheetId="3">#REF!</definedName>
    <definedName name="TAX_f">#REF!</definedName>
    <definedName name="TaxArrears" localSheetId="1">#REF!</definedName>
    <definedName name="TaxArrears" localSheetId="2">#REF!</definedName>
    <definedName name="TaxArrears" localSheetId="3">#REF!</definedName>
    <definedName name="TaxArrears">#REF!</definedName>
    <definedName name="TB" localSheetId="1">#REF!</definedName>
    <definedName name="TB" localSheetId="2">#REF!</definedName>
    <definedName name="TB" localSheetId="3">#REF!</definedName>
    <definedName name="TB">#REF!</definedName>
    <definedName name="TB_f" localSheetId="1">#REF!</definedName>
    <definedName name="TB_f" localSheetId="2">#REF!</definedName>
    <definedName name="TB_f" localSheetId="3">#REF!</definedName>
    <definedName name="TB_f">#REF!</definedName>
    <definedName name="Tbl_GFN">#REF!</definedName>
    <definedName name="TD_f" localSheetId="1">#REF!</definedName>
    <definedName name="TD_f" localSheetId="2">#REF!</definedName>
    <definedName name="TD_f" localSheetId="3">#REF!</definedName>
    <definedName name="TD_f">#REF!</definedName>
    <definedName name="TDNF" localSheetId="1">#REF!</definedName>
    <definedName name="TDNF" localSheetId="2">#REF!</definedName>
    <definedName name="TDNF" localSheetId="3">#REF!</definedName>
    <definedName name="TDNF">#REF!</definedName>
    <definedName name="TDNFM" localSheetId="1">#REF!</definedName>
    <definedName name="TDNFM" localSheetId="2">#REF!</definedName>
    <definedName name="TDNFM" localSheetId="3">#REF!</definedName>
    <definedName name="TDNFM">#REF!</definedName>
    <definedName name="TDNFRM" localSheetId="1">#REF!</definedName>
    <definedName name="TDNFRM" localSheetId="2">#REF!</definedName>
    <definedName name="TDNFRM" localSheetId="3">#REF!</definedName>
    <definedName name="TDNFRM">#REF!</definedName>
    <definedName name="TDNFRY" localSheetId="1">#REF!</definedName>
    <definedName name="TDNFRY" localSheetId="2">#REF!</definedName>
    <definedName name="TDNFRY" localSheetId="3">#REF!</definedName>
    <definedName name="TDNFRY">#REF!</definedName>
    <definedName name="TDNFY" localSheetId="1">#REF!</definedName>
    <definedName name="TDNFY" localSheetId="2">#REF!</definedName>
    <definedName name="TDNFY" localSheetId="3">#REF!</definedName>
    <definedName name="TDNFY">#REF!</definedName>
    <definedName name="TDNFYN" localSheetId="1">#REF!</definedName>
    <definedName name="TDNFYN" localSheetId="2">#REF!</definedName>
    <definedName name="TDNFYN" localSheetId="3">#REF!</definedName>
    <definedName name="TDNFYN">#REF!</definedName>
    <definedName name="TDNFYND" localSheetId="1">#REF!</definedName>
    <definedName name="TDNFYND" localSheetId="2">#REF!</definedName>
    <definedName name="TDNFYND" localSheetId="3">#REF!</definedName>
    <definedName name="TDNFYND">#REF!</definedName>
    <definedName name="teset" hidden="1">{#N/A,#N/A,FALSE,"SimInp1";#N/A,#N/A,FALSE,"SimInp2";#N/A,#N/A,FALSE,"SimOut1";#N/A,#N/A,FALSE,"SimOut2";#N/A,#N/A,FALSE,"SimOut3";#N/A,#N/A,FALSE,"SimOut4";#N/A,#N/A,FALSE,"SimOut5"}</definedName>
    <definedName name="Trade_balance" localSheetId="1">#REF!</definedName>
    <definedName name="Trade_balance" localSheetId="2">#REF!</definedName>
    <definedName name="Trade_balance" localSheetId="3">#REF!</definedName>
    <definedName name="Trade_balance">#REF!</definedName>
    <definedName name="trade_figure" localSheetId="1">#REF!</definedName>
    <definedName name="trade_figure" localSheetId="2">#REF!</definedName>
    <definedName name="trade_figure" localSheetId="3">#REF!</definedName>
    <definedName name="trade_figure">#REF!</definedName>
    <definedName name="tre">#REF!</definedName>
    <definedName name="TURN" localSheetId="1">#REF!</definedName>
    <definedName name="TURN" localSheetId="2">#REF!</definedName>
    <definedName name="TURN" localSheetId="3">#REF!</definedName>
    <definedName name="TURN">#REF!</definedName>
    <definedName name="TURN_F" localSheetId="1">#REF!</definedName>
    <definedName name="TURN_F" localSheetId="2">#REF!</definedName>
    <definedName name="TURN_F" localSheetId="3">#REF!</definedName>
    <definedName name="TURN_F">#REF!</definedName>
    <definedName name="TURNM" localSheetId="1">#REF!</definedName>
    <definedName name="TURNM" localSheetId="2">#REF!</definedName>
    <definedName name="TURNM" localSheetId="3">#REF!</definedName>
    <definedName name="TURNM">#REF!</definedName>
    <definedName name="TURNMY" localSheetId="1">#REF!</definedName>
    <definedName name="TURNMY" localSheetId="2">#REF!</definedName>
    <definedName name="TURNMY" localSheetId="3">#REF!</definedName>
    <definedName name="TURNMY">#REF!</definedName>
    <definedName name="TURNR" localSheetId="1">#REF!</definedName>
    <definedName name="TURNR" localSheetId="2">#REF!</definedName>
    <definedName name="TURNR" localSheetId="3">#REF!</definedName>
    <definedName name="TURNR">#REF!</definedName>
    <definedName name="TURNR_F" localSheetId="1">#REF!</definedName>
    <definedName name="TURNR_F" localSheetId="2">#REF!</definedName>
    <definedName name="TURNR_F" localSheetId="3">#REF!</definedName>
    <definedName name="TURNR_F">#REF!</definedName>
    <definedName name="TURNRM" localSheetId="1">#REF!</definedName>
    <definedName name="TURNRM" localSheetId="2">#REF!</definedName>
    <definedName name="TURNRM" localSheetId="3">#REF!</definedName>
    <definedName name="TURNRM">#REF!</definedName>
    <definedName name="TURNY" localSheetId="1">#REF!</definedName>
    <definedName name="TURNY" localSheetId="2">#REF!</definedName>
    <definedName name="TURNY" localSheetId="3">#REF!</definedName>
    <definedName name="TURNY">#REF!</definedName>
    <definedName name="UNEMP">#REF!</definedName>
    <definedName name="UNEMP_F" localSheetId="1">#REF!</definedName>
    <definedName name="UNEMP_F" localSheetId="2">#REF!</definedName>
    <definedName name="UNEMP_F" localSheetId="3">#REF!</definedName>
    <definedName name="UNEMP_F">#REF!</definedName>
    <definedName name="UNEMP_P" localSheetId="1">#REF!</definedName>
    <definedName name="UNEMP_P" localSheetId="2">#REF!</definedName>
    <definedName name="UNEMP_P" localSheetId="3">#REF!</definedName>
    <definedName name="UNEMP_P">#REF!</definedName>
    <definedName name="USAA" localSheetId="1">#REF!</definedName>
    <definedName name="USAA" localSheetId="2">#REF!</definedName>
    <definedName name="USAA" localSheetId="3">#REF!</definedName>
    <definedName name="USAA">#REF!</definedName>
    <definedName name="USAAM" localSheetId="1">#REF!</definedName>
    <definedName name="USAAM" localSheetId="2">#REF!</definedName>
    <definedName name="USAAM" localSheetId="3">#REF!</definedName>
    <definedName name="USAAM">#REF!</definedName>
    <definedName name="USAAY" localSheetId="1">#REF!</definedName>
    <definedName name="USAAY" localSheetId="2">#REF!</definedName>
    <definedName name="USAAY" localSheetId="3">#REF!</definedName>
    <definedName name="USAAY">#REF!</definedName>
    <definedName name="USAE" localSheetId="1">#REF!</definedName>
    <definedName name="USAE" localSheetId="2">#REF!</definedName>
    <definedName name="USAE" localSheetId="3">#REF!</definedName>
    <definedName name="USAE">#REF!</definedName>
    <definedName name="USAEM" localSheetId="1">#REF!</definedName>
    <definedName name="USAEM" localSheetId="2">#REF!</definedName>
    <definedName name="USAEM" localSheetId="3">#REF!</definedName>
    <definedName name="USAEM">#REF!</definedName>
    <definedName name="USAEY" localSheetId="1">#REF!</definedName>
    <definedName name="USAEY" localSheetId="2">#REF!</definedName>
    <definedName name="USAEY" localSheetId="3">#REF!</definedName>
    <definedName name="USAEY">#REF!</definedName>
    <definedName name="USAYA" localSheetId="1">#REF!</definedName>
    <definedName name="USAYA" localSheetId="2">#REF!</definedName>
    <definedName name="USAYA" localSheetId="3">#REF!</definedName>
    <definedName name="USAYA">#REF!</definedName>
    <definedName name="V">#REF!</definedName>
    <definedName name="Vaga" hidden="1">{#N/A,#N/A,FALSE,"т02бд"}</definedName>
    <definedName name="VM0" localSheetId="1">#REF!</definedName>
    <definedName name="VM0" localSheetId="2">#REF!</definedName>
    <definedName name="VM0" localSheetId="3">#REF!</definedName>
    <definedName name="VM0">#REF!</definedName>
    <definedName name="VM0M" localSheetId="1">#REF!</definedName>
    <definedName name="VM0M" localSheetId="2">#REF!</definedName>
    <definedName name="VM0M" localSheetId="3">#REF!</definedName>
    <definedName name="VM0M">#REF!</definedName>
    <definedName name="VM0MC" localSheetId="1">#REF!</definedName>
    <definedName name="VM0MC" localSheetId="2">#REF!</definedName>
    <definedName name="VM0MC" localSheetId="3">#REF!</definedName>
    <definedName name="VM0MC">#REF!</definedName>
    <definedName name="VM3M" localSheetId="1">#REF!</definedName>
    <definedName name="VM3M" localSheetId="2">#REF!</definedName>
    <definedName name="VM3M" localSheetId="3">#REF!</definedName>
    <definedName name="VM3M">#REF!</definedName>
    <definedName name="VM3MC" localSheetId="1">#REF!</definedName>
    <definedName name="VM3MC" localSheetId="2">#REF!</definedName>
    <definedName name="VM3MC" localSheetId="3">#REF!</definedName>
    <definedName name="VM3MC">#REF!</definedName>
    <definedName name="VM3P" localSheetId="1">#REF!</definedName>
    <definedName name="VM3P" localSheetId="2">#REF!</definedName>
    <definedName name="VM3P" localSheetId="3">#REF!</definedName>
    <definedName name="VM3P">#REF!</definedName>
    <definedName name="vvvv" hidden="1">{#N/A,#N/A,FALSE,"т02бд"}</definedName>
    <definedName name="W">#REF!</definedName>
    <definedName name="W_F" localSheetId="1">#REF!</definedName>
    <definedName name="W_F" localSheetId="2">#REF!</definedName>
    <definedName name="W_F" localSheetId="3">#REF!</definedName>
    <definedName name="W_F">#REF!</definedName>
    <definedName name="W_P" localSheetId="1">#REF!</definedName>
    <definedName name="W_P" localSheetId="2">#REF!</definedName>
    <definedName name="W_P" localSheetId="3">#REF!</definedName>
    <definedName name="W_P">#REF!</definedName>
    <definedName name="WAG" localSheetId="1">#REF!</definedName>
    <definedName name="WAG" localSheetId="2">#REF!</definedName>
    <definedName name="WAG" localSheetId="3">#REF!</definedName>
    <definedName name="WAG">#REF!</definedName>
    <definedName name="WAGC" localSheetId="1">#REF!</definedName>
    <definedName name="WAGC" localSheetId="2">#REF!</definedName>
    <definedName name="WAGC" localSheetId="3">#REF!</definedName>
    <definedName name="WAGC">#REF!</definedName>
    <definedName name="WAGCP" localSheetId="1">#REF!</definedName>
    <definedName name="WAGCP" localSheetId="2">#REF!</definedName>
    <definedName name="WAGCP" localSheetId="3">#REF!</definedName>
    <definedName name="WAGCP">#REF!</definedName>
    <definedName name="Wage">#REF!</definedName>
    <definedName name="WAGE_f" localSheetId="1">#REF!</definedName>
    <definedName name="WAGE_f" localSheetId="2">#REF!</definedName>
    <definedName name="WAGE_f" localSheetId="3">#REF!</definedName>
    <definedName name="WAGE_f">#REF!</definedName>
    <definedName name="WAGE_P" localSheetId="1">#REF!</definedName>
    <definedName name="WAGE_P" localSheetId="2">#REF!</definedName>
    <definedName name="WAGE_P" localSheetId="3">#REF!</definedName>
    <definedName name="WAGE_P">#REF!</definedName>
    <definedName name="WAGEM" localSheetId="1">#REF!</definedName>
    <definedName name="WAGEM" localSheetId="2">#REF!</definedName>
    <definedName name="WAGEM" localSheetId="3">#REF!</definedName>
    <definedName name="WAGEM">#REF!</definedName>
    <definedName name="WAGER">#REF!</definedName>
    <definedName name="WAGER_f" localSheetId="1">#REF!</definedName>
    <definedName name="WAGER_f" localSheetId="2">#REF!</definedName>
    <definedName name="WAGER_f" localSheetId="3">#REF!</definedName>
    <definedName name="WAGER_f">#REF!</definedName>
    <definedName name="WAGERM" localSheetId="1">#REF!</definedName>
    <definedName name="WAGERM" localSheetId="2">#REF!</definedName>
    <definedName name="WAGERM" localSheetId="3">#REF!</definedName>
    <definedName name="WAGERM">#REF!</definedName>
    <definedName name="WAGERY" localSheetId="1">#REF!</definedName>
    <definedName name="WAGERY" localSheetId="2">#REF!</definedName>
    <definedName name="WAGERY" localSheetId="3">#REF!</definedName>
    <definedName name="WAGERY">#REF!</definedName>
    <definedName name="WAGES">#REF!</definedName>
    <definedName name="WAGES_F" localSheetId="1">#REF!</definedName>
    <definedName name="WAGES_F" localSheetId="2">#REF!</definedName>
    <definedName name="WAGES_F" localSheetId="3">#REF!</definedName>
    <definedName name="WAGES_F">#REF!</definedName>
    <definedName name="WAGES_P" localSheetId="1">#REF!</definedName>
    <definedName name="WAGES_P" localSheetId="2">#REF!</definedName>
    <definedName name="WAGES_P" localSheetId="3">#REF!</definedName>
    <definedName name="WAGES_P">#REF!</definedName>
    <definedName name="WAGESK_f" localSheetId="1">#REF!</definedName>
    <definedName name="WAGESK_f" localSheetId="2">#REF!</definedName>
    <definedName name="WAGESK_f" localSheetId="3">#REF!</definedName>
    <definedName name="WAGESK_f">#REF!</definedName>
    <definedName name="WAGESP_f" localSheetId="1">#REF!</definedName>
    <definedName name="WAGESP_f" localSheetId="2">#REF!</definedName>
    <definedName name="WAGESP_f" localSheetId="3">#REF!</definedName>
    <definedName name="WAGESP_f">#REF!</definedName>
    <definedName name="WAGESR_f" localSheetId="1">#REF!</definedName>
    <definedName name="WAGESR_f" localSheetId="2">#REF!</definedName>
    <definedName name="WAGESR_f" localSheetId="3">#REF!</definedName>
    <definedName name="WAGESR_f">#REF!</definedName>
    <definedName name="WAGESW_f" localSheetId="1">#REF!</definedName>
    <definedName name="WAGESW_f" localSheetId="2">#REF!</definedName>
    <definedName name="WAGESW_f" localSheetId="3">#REF!</definedName>
    <definedName name="WAGESW_f">#REF!</definedName>
    <definedName name="WAGEYA" localSheetId="1">#REF!</definedName>
    <definedName name="WAGEYA" localSheetId="2">#REF!</definedName>
    <definedName name="WAGEYA" localSheetId="3">#REF!</definedName>
    <definedName name="WAGEYA">#REF!</definedName>
    <definedName name="WAGM" localSheetId="1">#REF!</definedName>
    <definedName name="WAGM" localSheetId="2">#REF!</definedName>
    <definedName name="WAGM" localSheetId="3">#REF!</definedName>
    <definedName name="WAGM">#REF!</definedName>
    <definedName name="WAGRCY" localSheetId="1">#REF!</definedName>
    <definedName name="WAGRCY" localSheetId="2">#REF!</definedName>
    <definedName name="WAGRCY" localSheetId="3">#REF!</definedName>
    <definedName name="WAGRCY">#REF!</definedName>
    <definedName name="WAGRM" localSheetId="1">#REF!</definedName>
    <definedName name="WAGRM" localSheetId="2">#REF!</definedName>
    <definedName name="WAGRM" localSheetId="3">#REF!</definedName>
    <definedName name="WAGRM">#REF!</definedName>
    <definedName name="WPI" localSheetId="1">#REF!</definedName>
    <definedName name="WPI" localSheetId="2">#REF!</definedName>
    <definedName name="WPI" localSheetId="3">#REF!</definedName>
    <definedName name="WPI">#REF!</definedName>
    <definedName name="WPI_F" localSheetId="1">#REF!</definedName>
    <definedName name="WPI_F" localSheetId="2">#REF!</definedName>
    <definedName name="WPI_F" localSheetId="3">#REF!</definedName>
    <definedName name="WPI_F">#REF!</definedName>
    <definedName name="WPI_P" localSheetId="1">#REF!</definedName>
    <definedName name="WPI_P" localSheetId="2">#REF!</definedName>
    <definedName name="WPI_P" localSheetId="3">#REF!</definedName>
    <definedName name="WPI_P">#REF!</definedName>
    <definedName name="WPIA_f" localSheetId="1">#REF!</definedName>
    <definedName name="WPIA_f" localSheetId="2">#REF!</definedName>
    <definedName name="WPIA_f" localSheetId="3">#REF!</definedName>
    <definedName name="WPIA_f">#REF!</definedName>
    <definedName name="WPIAVG">#REF!</definedName>
    <definedName name="WPIAVG_F" localSheetId="1">#REF!</definedName>
    <definedName name="WPIAVG_F" localSheetId="2">#REF!</definedName>
    <definedName name="WPIAVG_F" localSheetId="3">#REF!</definedName>
    <definedName name="WPIAVG_F">#REF!</definedName>
    <definedName name="WPIAVG_P" localSheetId="1">#REF!</definedName>
    <definedName name="WPIAVG_P" localSheetId="2">#REF!</definedName>
    <definedName name="WPIAVG_P" localSheetId="3">#REF!</definedName>
    <definedName name="WPIAVG_P">#REF!</definedName>
    <definedName name="WPICA" localSheetId="1">#REF!</definedName>
    <definedName name="WPICA" localSheetId="2">#REF!</definedName>
    <definedName name="WPICA" localSheetId="3">#REF!</definedName>
    <definedName name="WPICA">#REF!</definedName>
    <definedName name="WPImov_f" localSheetId="1">#REF!</definedName>
    <definedName name="WPImov_f" localSheetId="2">#REF!</definedName>
    <definedName name="WPImov_f" localSheetId="3">#REF!</definedName>
    <definedName name="WPImov_f">#REF!</definedName>
    <definedName name="WPIMY" localSheetId="1">#REF!</definedName>
    <definedName name="WPIMY" localSheetId="2">#REF!</definedName>
    <definedName name="WPIMY" localSheetId="3">#REF!</definedName>
    <definedName name="WPIMY">#REF!</definedName>
    <definedName name="WPIMYA" localSheetId="1">#REF!</definedName>
    <definedName name="WPIMYA" localSheetId="2">#REF!</definedName>
    <definedName name="WPIMYA" localSheetId="3">#REF!</definedName>
    <definedName name="WPIMYA">#REF!</definedName>
    <definedName name="WPIY" localSheetId="1">#REF!</definedName>
    <definedName name="WPIY" localSheetId="2">#REF!</definedName>
    <definedName name="WPIY" localSheetId="3">#REF!</definedName>
    <definedName name="WPIY">#REF!</definedName>
    <definedName name="WR">#REF!</definedName>
    <definedName name="WR_P" localSheetId="1">#REF!</definedName>
    <definedName name="WR_P" localSheetId="2">#REF!</definedName>
    <definedName name="WR_P" localSheetId="3">#REF!</definedName>
    <definedName name="WR_P">#REF!</definedName>
    <definedName name="wrn.04." hidden="1">{#N/A,#N/A,FALSE,"т02бд"}</definedName>
    <definedName name="wrn.BOP_MIDTERM." hidden="1">{"BOP_TAB",#N/A,FALSE,"N";"MIDTERM_TAB",#N/A,FALSE,"O"}</definedName>
    <definedName name="wrn.Input._.and._.output._.tables." hidden="1">{#N/A,#N/A,FALSE,"SimInp1";#N/A,#N/A,FALSE,"SimInp2";#N/A,#N/A,FALSE,"SimOut1";#N/A,#N/A,FALSE,"SimOut2";#N/A,#N/A,FALSE,"SimOut3";#N/A,#N/A,FALSE,"SimOut4";#N/A,#N/A,FALSE,"SimOut5"}</definedName>
    <definedName name="wrn.MDABOP." hidden="1">{"BOP_TAB",#N/A,FALSE,"N";"MIDTERM_TAB",#N/A,FALSE,"O";"FUND_CRED",#N/A,FALSE,"P";"DEBT_TAB1",#N/A,FALSE,"Q";"DEBT_TAB2",#N/A,FALSE,"Q";"FORFIN_TAB1",#N/A,FALSE,"R";"FORFIN_TAB2",#N/A,FALSE,"R";"BOP_ANALY",#N/A,FALSE,"U"}</definedName>
    <definedName name="wrn.MONA." hidden="1">{"MONA",#N/A,FALSE,"S"}</definedName>
    <definedName name="wrn.Output._.tables." hidden="1">{#N/A,#N/A,FALSE,"I";#N/A,#N/A,FALSE,"J";#N/A,#N/A,FALSE,"K";#N/A,#N/A,FALSE,"L";#N/A,#N/A,FALSE,"M";#N/A,#N/A,FALSE,"N";#N/A,#N/A,FALSE,"O"}</definedName>
    <definedName name="wrn.WEO." hidden="1">{"WEO",#N/A,FALSE,"T"}</definedName>
    <definedName name="wrn.д02." hidden="1">{#N/A,#N/A,FALSE,"т02бд"}</definedName>
    <definedName name="wrn.т171банки." hidden="1">{#N/A,#N/A,FALSE,"т17-1банки (2)"}</definedName>
    <definedName name="xxx" hidden="1">{#N/A,#N/A,FALSE,"т02бд"}</definedName>
    <definedName name="Year">#REF!</definedName>
    <definedName name="Year2" localSheetId="1">#REF!</definedName>
    <definedName name="Year2" localSheetId="2">#REF!</definedName>
    <definedName name="Year2" localSheetId="3">#REF!</definedName>
    <definedName name="Year2">#REF!</definedName>
    <definedName name="zDollarGDP">#REF!</definedName>
    <definedName name="zGDPgrowth" localSheetId="1">#REF!</definedName>
    <definedName name="zGDPgrowth" localSheetId="2">#REF!</definedName>
    <definedName name="zGDPgrowth" localSheetId="3">#REF!</definedName>
    <definedName name="zGDPgrowth">#REF!</definedName>
    <definedName name="zgxsd" hidden="1">{#N/A,#N/A,FALSE,"т02бд"}</definedName>
    <definedName name="zIGNFS" localSheetId="1">#REF!</definedName>
    <definedName name="zIGNFS" localSheetId="2">#REF!</definedName>
    <definedName name="zIGNFS" localSheetId="3">#REF!</definedName>
    <definedName name="zIGNFS">#REF!</definedName>
    <definedName name="zImports" localSheetId="1">#REF!</definedName>
    <definedName name="zImports" localSheetId="2">#REF!</definedName>
    <definedName name="zImports" localSheetId="3">#REF!</definedName>
    <definedName name="zImports">#REF!</definedName>
    <definedName name="zLiborUS" localSheetId="1">#REF!</definedName>
    <definedName name="zLiborUS" localSheetId="2">#REF!</definedName>
    <definedName name="zLiborUS" localSheetId="3">#REF!</definedName>
    <definedName name="zLiborUS">#REF!</definedName>
    <definedName name="zReserves">#REF!</definedName>
    <definedName name="zRoWCPIchange" localSheetId="1">#REF!</definedName>
    <definedName name="zRoWCPIchange" localSheetId="2">#REF!</definedName>
    <definedName name="zRoWCPIchange" localSheetId="3">#REF!</definedName>
    <definedName name="zRoWCPIchange">#REF!</definedName>
    <definedName name="zSDReRate">#REF!</definedName>
    <definedName name="zXGNFS" localSheetId="1">#REF!</definedName>
    <definedName name="zXGNFS" localSheetId="2">#REF!</definedName>
    <definedName name="zXGNFS" localSheetId="3">#REF!</definedName>
    <definedName name="zXGNFS">#REF!</definedName>
    <definedName name="zxz" hidden="1">{#N/A,#N/A,FALSE,"т02бд"}</definedName>
    <definedName name="_xlnm.Database" localSheetId="1">#REF!</definedName>
    <definedName name="_xlnm.Database" localSheetId="2">#REF!</definedName>
    <definedName name="_xlnm.Database" localSheetId="3">#REF!</definedName>
    <definedName name="_xlnm.Database">#REF!</definedName>
    <definedName name="вававав" hidden="1">{#N/A,#N/A,FALSE,"т02бд"}</definedName>
    <definedName name="д17.1">#REF!</definedName>
    <definedName name="еппп" hidden="1">{#N/A,#N/A,FALSE,"т02бд"}</definedName>
    <definedName name="_xlnm.Print_Titles" localSheetId="1">'2'!$A:$C</definedName>
    <definedName name="_xlnm.Print_Titles" localSheetId="2">'5'!$A:$C</definedName>
    <definedName name="_xlnm.Print_Titles" localSheetId="3">'8'!$A:$C</definedName>
    <definedName name="збз1998" localSheetId="1">#REF!</definedName>
    <definedName name="збз1998" localSheetId="2">#REF!</definedName>
    <definedName name="збз1998" localSheetId="3">#REF!</definedName>
    <definedName name="збз1998">#REF!</definedName>
    <definedName name="ііі" hidden="1">{"MONA",#N/A,FALSE,"S"}</definedName>
    <definedName name="М2">#REF!</definedName>
    <definedName name="нy69" localSheetId="1">#REF!</definedName>
    <definedName name="нy69" localSheetId="2">#REF!</definedName>
    <definedName name="нy69" localSheetId="3">#REF!</definedName>
    <definedName name="нy69">#REF!</definedName>
    <definedName name="нука69" localSheetId="1">#REF!</definedName>
    <definedName name="нука69" localSheetId="2">#REF!</definedName>
    <definedName name="нука69" localSheetId="3">#REF!</definedName>
    <definedName name="нука69">#REF!</definedName>
    <definedName name="_xlnm.Print_Area" localSheetId="0">'0'!$C$3:$J$20</definedName>
    <definedName name="_xlnm.Print_Area" localSheetId="3">'8'!$A$1:$W$39</definedName>
    <definedName name="_xlnm.Print_Area">#N/A</definedName>
    <definedName name="Область_печати_ИМ" localSheetId="1">#REF!</definedName>
    <definedName name="Область_печати_ИМ" localSheetId="2">#REF!</definedName>
    <definedName name="Область_печати_ИМ" localSheetId="3">#REF!</definedName>
    <definedName name="Область_печати_ИМ">#REF!</definedName>
    <definedName name="пп" hidden="1">{#N/A,#N/A,FALSE,"т04"}</definedName>
    <definedName name="Список">#REF!</definedName>
    <definedName name="т01" localSheetId="1">#REF!</definedName>
    <definedName name="т01" localSheetId="2">#REF!</definedName>
    <definedName name="т01" localSheetId="3">#REF!</definedName>
    <definedName name="т01">#REF!</definedName>
    <definedName name="т05" hidden="1">{#N/A,#N/A,FALSE,"т04"}</definedName>
    <definedName name="т06" localSheetId="1">#REF!</definedName>
    <definedName name="т06" localSheetId="2">#REF!</definedName>
    <definedName name="т06" localSheetId="3">#REF!</definedName>
    <definedName name="т06">#REF!</definedName>
    <definedName name="т07КБ98">#REF!</definedName>
    <definedName name="т09СЕ98">#REF!</definedName>
    <definedName name="т15">#REF!</definedName>
    <definedName name="т17.1">#REF!</definedName>
    <definedName name="т17.1.2001">#REF!</definedName>
    <definedName name="т17.1обл2001">#REF!</definedName>
    <definedName name="т17.2" localSheetId="1">#REF!</definedName>
    <definedName name="т17.2" localSheetId="2">#REF!</definedName>
    <definedName name="т17.2" localSheetId="3">#REF!</definedName>
    <definedName name="т17.2">#REF!</definedName>
    <definedName name="т17.2.2001">#REF!</definedName>
    <definedName name="т17.3">#REF!</definedName>
    <definedName name="т17.3.2001">#REF!</definedName>
    <definedName name="т17.4" localSheetId="1">#REF!</definedName>
    <definedName name="т17.4" localSheetId="2">#REF!</definedName>
    <definedName name="т17.4" localSheetId="3">#REF!</definedName>
    <definedName name="т17.4">#REF!</definedName>
    <definedName name="т17.4.1999" localSheetId="1">#REF!</definedName>
    <definedName name="т17.4.1999" localSheetId="2">#REF!</definedName>
    <definedName name="т17.4.1999" localSheetId="3">#REF!</definedName>
    <definedName name="т17.4.1999">#REF!</definedName>
    <definedName name="т17.4.2001" localSheetId="1">#REF!</definedName>
    <definedName name="т17.4.2001" localSheetId="2">#REF!</definedName>
    <definedName name="т17.4.2001" localSheetId="3">#REF!</definedName>
    <definedName name="т17.4.2001">#REF!</definedName>
    <definedName name="т17.5" localSheetId="1">#REF!</definedName>
    <definedName name="т17.5" localSheetId="2">#REF!</definedName>
    <definedName name="т17.5" localSheetId="3">#REF!</definedName>
    <definedName name="т17.5">#REF!</definedName>
    <definedName name="т17.5.2001" localSheetId="1">#REF!</definedName>
    <definedName name="т17.5.2001" localSheetId="2">#REF!</definedName>
    <definedName name="т17.5.2001" localSheetId="3">#REF!</definedName>
    <definedName name="т17.5.2001">#REF!</definedName>
    <definedName name="т17.7" localSheetId="1">#REF!</definedName>
    <definedName name="т17.7" localSheetId="2">#REF!</definedName>
    <definedName name="т17.7" localSheetId="3">#REF!</definedName>
    <definedName name="т17.7">#REF!</definedName>
    <definedName name="т17мб">#REF!</definedName>
    <definedName name="ттт" hidden="1">{"BOP_TAB",#N/A,FALSE,"N";"MIDTERM_TAB",#N/A,FALSE,"O";"FUND_CRED",#N/A,FALSE,"P";"DEBT_TAB1",#N/A,FALSE,"Q";"DEBT_TAB2",#N/A,FALSE,"Q";"FORFIN_TAB1",#N/A,FALSE,"R";"FORFIN_TAB2",#N/A,FALSE,"R";"BOP_ANALY",#N/A,FALSE,"U"}</definedName>
    <definedName name="Усі_банки">#REF!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V3" i="9" l="1"/>
  <c r="B9" i="4"/>
  <c r="A40" i="4" l="1"/>
  <c r="B26" i="4" l="1"/>
  <c r="B17" i="4"/>
  <c r="B15" i="4"/>
  <c r="A35" i="9" l="1"/>
  <c r="A28" i="6" l="1"/>
  <c r="B10" i="9" l="1"/>
  <c r="B9" i="9"/>
  <c r="B18" i="4" l="1"/>
  <c r="B16" i="4"/>
  <c r="A30" i="9" l="1"/>
  <c r="A2" i="4"/>
  <c r="A39" i="9"/>
  <c r="B3" i="9"/>
  <c r="B19" i="9"/>
  <c r="A2" i="9"/>
  <c r="A32" i="6"/>
  <c r="A16" i="6"/>
  <c r="A2" i="6"/>
  <c r="B38" i="4" l="1"/>
  <c r="B37" i="4"/>
  <c r="B36" i="4"/>
  <c r="B35" i="4"/>
  <c r="B34" i="4"/>
  <c r="B33" i="4"/>
  <c r="B32" i="4"/>
  <c r="B31" i="4"/>
  <c r="B30" i="4"/>
  <c r="B29" i="4"/>
  <c r="B28" i="4"/>
  <c r="B27" i="4"/>
  <c r="B25" i="4"/>
  <c r="B24" i="4"/>
  <c r="B23" i="4"/>
  <c r="B22" i="4"/>
  <c r="B21" i="4"/>
  <c r="B20" i="4"/>
  <c r="B19" i="4"/>
  <c r="B14" i="4"/>
  <c r="B13" i="4"/>
  <c r="B12" i="4"/>
  <c r="B11" i="4"/>
  <c r="B10" i="4"/>
  <c r="B8" i="4"/>
  <c r="B7" i="4"/>
  <c r="B6" i="4"/>
  <c r="J6" i="1" l="1"/>
  <c r="B28" i="9" l="1"/>
  <c r="B27" i="9"/>
  <c r="B26" i="9"/>
  <c r="B25" i="9"/>
  <c r="B24" i="9"/>
  <c r="B22" i="9"/>
  <c r="B21" i="9"/>
  <c r="B20" i="9"/>
  <c r="B17" i="9"/>
  <c r="B16" i="9"/>
  <c r="B15" i="9"/>
  <c r="B14" i="9"/>
  <c r="B13" i="9"/>
  <c r="B12" i="9"/>
  <c r="B11" i="9"/>
  <c r="B8" i="9"/>
  <c r="B7" i="9"/>
  <c r="B6" i="9"/>
  <c r="B5" i="9"/>
  <c r="B4" i="9"/>
  <c r="B5" i="4" l="1"/>
  <c r="B4" i="4"/>
  <c r="B3" i="4"/>
  <c r="C2" i="9" l="1"/>
  <c r="C2" i="6"/>
  <c r="C2" i="4"/>
  <c r="B33" i="9" l="1"/>
  <c r="B32" i="9"/>
  <c r="B31" i="9"/>
  <c r="B26" i="6"/>
  <c r="B15" i="6"/>
  <c r="B14" i="6"/>
  <c r="B13" i="6"/>
  <c r="C4" i="1"/>
  <c r="F4" i="1" l="1"/>
  <c r="F10" i="1"/>
  <c r="J8" i="1"/>
  <c r="F16" i="1"/>
  <c r="A19" i="9" l="1"/>
  <c r="A3" i="9"/>
  <c r="A31" i="9"/>
  <c r="C30" i="9"/>
  <c r="A3" i="6" l="1"/>
  <c r="B25" i="6"/>
  <c r="B24" i="6"/>
  <c r="B23" i="6"/>
  <c r="B22" i="6"/>
  <c r="B21" i="6"/>
  <c r="B20" i="6"/>
  <c r="B19" i="6"/>
  <c r="B18" i="6"/>
  <c r="B17" i="6"/>
  <c r="B16" i="6"/>
  <c r="B12" i="6"/>
  <c r="B11" i="6"/>
  <c r="B10" i="6"/>
  <c r="B9" i="6"/>
  <c r="B8" i="6"/>
  <c r="B7" i="6"/>
  <c r="B6" i="6"/>
  <c r="B5" i="6"/>
  <c r="B4" i="6"/>
  <c r="B3" i="6"/>
  <c r="A3" i="4"/>
  <c r="A1" i="6" l="1"/>
  <c r="A1" i="4"/>
  <c r="J20" i="1"/>
  <c r="J18" i="1"/>
  <c r="J16" i="1"/>
  <c r="J14" i="1"/>
  <c r="J12" i="1"/>
  <c r="J10" i="1"/>
  <c r="J4" i="1"/>
</calcChain>
</file>

<file path=xl/sharedStrings.xml><?xml version="1.0" encoding="utf-8"?>
<sst xmlns="http://schemas.openxmlformats.org/spreadsheetml/2006/main" count="229" uniqueCount="60">
  <si>
    <t>ENG</t>
  </si>
  <si>
    <t>I. 2011</t>
  </si>
  <si>
    <t>II. 2011</t>
  </si>
  <si>
    <t>III. 2011</t>
  </si>
  <si>
    <t>IV. 2011</t>
  </si>
  <si>
    <t>I. 2012</t>
  </si>
  <si>
    <t>II. 2012</t>
  </si>
  <si>
    <t>III. 2012</t>
  </si>
  <si>
    <t>IV. 2012</t>
  </si>
  <si>
    <t>I. 2013</t>
  </si>
  <si>
    <t>II. 2013</t>
  </si>
  <si>
    <t>III. 2013</t>
  </si>
  <si>
    <t>IV. 2013</t>
  </si>
  <si>
    <t>I. 2014</t>
  </si>
  <si>
    <t>II. 2014</t>
  </si>
  <si>
    <t>III. 2014</t>
  </si>
  <si>
    <t>IV. 2014</t>
  </si>
  <si>
    <t>I. 2015</t>
  </si>
  <si>
    <t>II. 2015</t>
  </si>
  <si>
    <t>III. 2015</t>
  </si>
  <si>
    <t>IV. 2015</t>
  </si>
  <si>
    <t>УКР</t>
  </si>
  <si>
    <t>Коригування</t>
  </si>
  <si>
    <t>I. 2016</t>
  </si>
  <si>
    <t>II. 2016</t>
  </si>
  <si>
    <t>III. 2016</t>
  </si>
  <si>
    <t>IV. 2016</t>
  </si>
  <si>
    <t>I. 2017</t>
  </si>
  <si>
    <t>II. 2017</t>
  </si>
  <si>
    <t>III. 2017</t>
  </si>
  <si>
    <t>IV. 2017</t>
  </si>
  <si>
    <t>I. 2018</t>
  </si>
  <si>
    <t>II. 2018</t>
  </si>
  <si>
    <t>III. 2018</t>
  </si>
  <si>
    <t>IV. 2018</t>
  </si>
  <si>
    <t>I. 2019</t>
  </si>
  <si>
    <t>II. 2019</t>
  </si>
  <si>
    <t>III. 2019</t>
  </si>
  <si>
    <t>IV. 2019</t>
  </si>
  <si>
    <t>до змісту</t>
  </si>
  <si>
    <t>I. 2020</t>
  </si>
  <si>
    <t>II. 2020</t>
  </si>
  <si>
    <t>III. 2020</t>
  </si>
  <si>
    <t>IV. 2020</t>
  </si>
  <si>
    <t>I. 2021</t>
  </si>
  <si>
    <t>II. 2021</t>
  </si>
  <si>
    <t>III. 2021</t>
  </si>
  <si>
    <t>IV. 2021</t>
  </si>
  <si>
    <t>I. 2022</t>
  </si>
  <si>
    <t>II. 2022</t>
  </si>
  <si>
    <t>III. 2022</t>
  </si>
  <si>
    <t>IV. 2022</t>
  </si>
  <si>
    <t>I. 2023</t>
  </si>
  <si>
    <t>II. 2023</t>
  </si>
  <si>
    <t>III. 2023</t>
  </si>
  <si>
    <t>IV. 2023</t>
  </si>
  <si>
    <t>I. 2024</t>
  </si>
  <si>
    <t>II. 2024</t>
  </si>
  <si>
    <t>III. 2024</t>
  </si>
  <si>
    <t>IV.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</si>
</sst>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General_)"/>
    <numFmt numFmtId="165" formatCode="#,##0.0"/>
    <numFmt numFmtId="166" formatCode="0000"/>
  </numFmts>
  <fonts count="24" x14ac:knownFonts="1">
    <font>
      <sz val="11"/>
      <color theme="1"/>
      <name val="Calibri"/>
      <family val="2"/>
      <charset val="204"/>
      <scheme val="minor"/>
    </font>
    <font>
      <sz val="10"/>
      <name val="Arial Cyr"/>
      <charset val="204"/>
    </font>
    <font>
      <sz val="10"/>
      <name val="Times New Roman"/>
      <family val="1"/>
      <charset val="204"/>
    </font>
    <font>
      <sz val="10"/>
      <name val="Tms Rmn"/>
    </font>
    <font>
      <sz val="11"/>
      <color theme="1"/>
      <name val="Times New Roman"/>
      <family val="1"/>
      <charset val="204"/>
    </font>
    <font>
      <u/>
      <sz val="11"/>
      <color theme="10"/>
      <name val="Calibri"/>
      <family val="2"/>
      <charset val="204"/>
      <scheme val="minor"/>
    </font>
    <font>
      <b/>
      <sz val="11"/>
      <name val="Times New Roman"/>
      <family val="1"/>
      <charset val="204"/>
    </font>
    <font>
      <sz val="11"/>
      <name val="Times New Roman"/>
      <family val="1"/>
      <charset val="204"/>
    </font>
    <font>
      <b/>
      <sz val="14"/>
      <name val="Times New Roman"/>
      <family val="1"/>
      <charset val="204"/>
    </font>
    <font>
      <sz val="12"/>
      <name val="Times New Roman"/>
      <family val="1"/>
      <charset val="204"/>
    </font>
    <font>
      <b/>
      <sz val="12"/>
      <name val="Times New Roman"/>
      <family val="1"/>
      <charset val="204"/>
    </font>
    <font>
      <b/>
      <sz val="11"/>
      <color theme="1"/>
      <name val="Times New Roman"/>
      <family val="1"/>
      <charset val="204"/>
    </font>
    <font>
      <b/>
      <sz val="12"/>
      <color theme="1"/>
      <name val="Times New Roman"/>
      <family val="1"/>
      <charset val="204"/>
    </font>
    <font>
      <b/>
      <sz val="14"/>
      <color theme="1"/>
      <name val="Times New Roman"/>
      <family val="1"/>
      <charset val="204"/>
    </font>
    <font>
      <sz val="12"/>
      <color theme="1"/>
      <name val="Times New Roman"/>
      <family val="1"/>
      <charset val="204"/>
    </font>
    <font>
      <b/>
      <sz val="16"/>
      <name val="Times New Roman"/>
      <family val="1"/>
      <charset val="204"/>
    </font>
    <font>
      <b/>
      <sz val="16"/>
      <color theme="1"/>
      <name val="Times New Roman"/>
      <family val="1"/>
      <charset val="204"/>
    </font>
    <font>
      <sz val="11"/>
      <color theme="0"/>
      <name val="Times New Roman"/>
      <family val="1"/>
      <charset val="204"/>
    </font>
    <font>
      <b/>
      <sz val="24"/>
      <color theme="1"/>
      <name val="Times New Roman"/>
      <family val="1"/>
      <charset val="204"/>
    </font>
    <font>
      <u/>
      <sz val="12"/>
      <color theme="10"/>
      <name val="Times New Roman"/>
      <family val="1"/>
      <charset val="204"/>
    </font>
    <font>
      <i/>
      <sz val="12"/>
      <name val="Times New Roman"/>
      <family val="1"/>
      <charset val="204"/>
    </font>
    <font>
      <i/>
      <sz val="12"/>
      <color theme="1"/>
      <name val="Times New Roman"/>
      <family val="1"/>
      <charset val="204"/>
    </font>
    <font>
      <sz val="8"/>
      <name val="Calibri"/>
      <family val="2"/>
      <charset val="204"/>
      <scheme val="minor"/>
    </font>
    <font>
      <b/>
      <i/>
      <u/>
      <sz val="13"/>
      <color rgb="FFFF0000"/>
      <name val="Times New Roman"/>
      <family val="1"/>
      <charset val="204"/>
    </font>
  </fonts>
  <fills count="5">
    <fill>
      <patternFill patternType="none"/>
    </fill>
    <fill>
      <patternFill patternType="gray125"/>
    </fill>
    <fill>
      <patternFill patternType="solid">
        <fgColor rgb="FFC4D79B"/>
        <bgColor indexed="64"/>
      </patternFill>
    </fill>
    <fill>
      <patternFill patternType="solid">
        <fgColor rgb="FFEBF1DE"/>
        <bgColor indexed="64"/>
      </patternFill>
    </fill>
    <fill>
      <patternFill patternType="solid">
        <fgColor rgb="FFD8E4BC"/>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right/>
      <top style="thin">
        <color indexed="64"/>
      </top>
      <bottom/>
      <diagonal/>
    </border>
    <border>
      <left style="thick">
        <color rgb="FF005B2B"/>
      </left>
      <right style="thick">
        <color rgb="FF005B2B"/>
      </right>
      <top style="thick">
        <color rgb="FF005B2B"/>
      </top>
      <bottom style="thick">
        <color rgb="FF005B2B"/>
      </bottom>
      <diagonal/>
    </border>
    <border>
      <left style="thick">
        <color rgb="FF005B2B"/>
      </left>
      <right style="thick">
        <color rgb="FF005B2B"/>
      </right>
      <top style="thick">
        <color rgb="FF005B2B"/>
      </top>
      <bottom/>
      <diagonal/>
    </border>
    <border>
      <left style="thick">
        <color rgb="FF005B2B"/>
      </left>
      <right style="thick">
        <color rgb="FF005B2B"/>
      </right>
      <top/>
      <bottom/>
      <diagonal/>
    </border>
    <border>
      <left style="thick">
        <color rgb="FF005B2B"/>
      </left>
      <right style="thick">
        <color rgb="FF005B2B"/>
      </right>
      <top/>
      <bottom style="thick">
        <color rgb="FF005B2B"/>
      </bottom>
      <diagonal/>
    </border>
    <border>
      <left/>
      <right/>
      <top style="thick">
        <color rgb="FF005B2B"/>
      </top>
      <bottom/>
      <diagonal/>
    </border>
    <border>
      <left style="thick">
        <color rgb="FF005B2B"/>
      </left>
      <right/>
      <top/>
      <bottom/>
      <diagonal/>
    </border>
    <border>
      <left/>
      <right/>
      <top style="thick">
        <color rgb="FF005B2B"/>
      </top>
      <bottom style="thick">
        <color rgb="FF005B2B"/>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s>
  <cellStyleXfs count="5">
    <xf numFmtId="0" fontId="0" fillId="0" borderId="0"/>
    <xf numFmtId="0" fontId="2" fillId="0" borderId="0"/>
    <xf numFmtId="164" fontId="3" fillId="0" borderId="0"/>
    <xf numFmtId="0" fontId="5" fillId="0" borderId="0" applyNumberFormat="0" applyFill="0" applyBorder="0" applyAlignment="0" applyProtection="0"/>
    <xf numFmtId="0" fontId="1" fillId="0" borderId="0"/>
  </cellStyleXfs>
  <cellXfs count="126">
    <xf numFmtId="0" fontId="0" fillId="0" borderId="0" xfId="0"/>
    <xf numFmtId="0" fontId="17" fillId="0" borderId="0" xfId="0" applyFont="1" applyProtection="1">
      <protection locked="0" hidden="1"/>
    </xf>
    <xf numFmtId="0" fontId="4" fillId="0" borderId="0" xfId="0" applyFont="1" applyProtection="1">
      <protection locked="0" hidden="1"/>
    </xf>
    <xf numFmtId="0" fontId="14" fillId="0" borderId="11" xfId="0" applyFont="1" applyBorder="1" applyAlignment="1" applyProtection="1">
      <alignment horizontal="center" vertical="center" wrapText="1"/>
      <protection locked="0" hidden="1"/>
    </xf>
    <xf numFmtId="0" fontId="4" fillId="0" borderId="17" xfId="0" applyFont="1" applyBorder="1" applyProtection="1">
      <protection locked="0" hidden="1"/>
    </xf>
    <xf numFmtId="0" fontId="19" fillId="0" borderId="11" xfId="3" applyFont="1" applyFill="1" applyBorder="1" applyAlignment="1" applyProtection="1">
      <alignment horizontal="center" vertical="center" wrapText="1"/>
      <protection locked="0" hidden="1"/>
    </xf>
    <xf numFmtId="0" fontId="14" fillId="2" borderId="11" xfId="0" applyFont="1" applyFill="1" applyBorder="1" applyAlignment="1" applyProtection="1">
      <alignment horizontal="center" vertical="center" wrapText="1"/>
      <protection locked="0" hidden="1"/>
    </xf>
    <xf numFmtId="0" fontId="4" fillId="0" borderId="16" xfId="0" applyFont="1" applyBorder="1" applyProtection="1">
      <protection locked="0" hidden="1"/>
    </xf>
    <xf numFmtId="0" fontId="4" fillId="0" borderId="15" xfId="0" applyFont="1" applyBorder="1" applyProtection="1">
      <protection locked="0" hidden="1"/>
    </xf>
    <xf numFmtId="0" fontId="2" fillId="0" borderId="0" xfId="0" applyFont="1" applyAlignment="1" applyProtection="1">
      <alignment wrapText="1"/>
      <protection hidden="1"/>
    </xf>
    <xf numFmtId="0" fontId="2" fillId="0" borderId="0" xfId="0" applyFont="1" applyProtection="1">
      <protection hidden="1"/>
    </xf>
    <xf numFmtId="0" fontId="10" fillId="0" borderId="7" xfId="0" applyFont="1" applyBorder="1" applyAlignment="1" applyProtection="1">
      <alignment horizontal="center" vertical="center" wrapText="1"/>
      <protection hidden="1"/>
    </xf>
    <xf numFmtId="0" fontId="10" fillId="0" borderId="3" xfId="0" applyFont="1" applyBorder="1" applyAlignment="1" applyProtection="1">
      <alignment horizontal="center" vertical="center"/>
      <protection hidden="1"/>
    </xf>
    <xf numFmtId="0" fontId="10" fillId="0" borderId="7" xfId="0" applyFont="1" applyBorder="1" applyAlignment="1" applyProtection="1">
      <alignment horizontal="center" vertical="center"/>
      <protection hidden="1"/>
    </xf>
    <xf numFmtId="0" fontId="7" fillId="0" borderId="0" xfId="0" applyFont="1" applyProtection="1">
      <protection hidden="1"/>
    </xf>
    <xf numFmtId="0" fontId="10" fillId="2" borderId="5" xfId="0" applyFont="1" applyFill="1" applyBorder="1" applyAlignment="1" applyProtection="1">
      <alignment horizontal="left" vertical="center" wrapText="1"/>
      <protection hidden="1"/>
    </xf>
    <xf numFmtId="0" fontId="6" fillId="2" borderId="5" xfId="0" applyFont="1" applyFill="1" applyBorder="1" applyAlignment="1" applyProtection="1">
      <alignment horizontal="center" vertical="center"/>
      <protection hidden="1"/>
    </xf>
    <xf numFmtId="0" fontId="9" fillId="3" borderId="1" xfId="0" applyFont="1" applyFill="1" applyBorder="1" applyAlignment="1" applyProtection="1">
      <alignment horizontal="left" vertical="center" wrapText="1" indent="1"/>
      <protection hidden="1"/>
    </xf>
    <xf numFmtId="0" fontId="7" fillId="0" borderId="1" xfId="0" applyFont="1" applyBorder="1" applyAlignment="1" applyProtection="1">
      <alignment horizontal="center" vertical="center"/>
      <protection hidden="1"/>
    </xf>
    <xf numFmtId="0" fontId="10" fillId="3" borderId="1" xfId="0" applyFont="1" applyFill="1" applyBorder="1" applyAlignment="1" applyProtection="1">
      <alignment horizontal="left" vertical="center" wrapText="1"/>
      <protection hidden="1"/>
    </xf>
    <xf numFmtId="0" fontId="9" fillId="3" borderId="2" xfId="0" applyFont="1" applyFill="1" applyBorder="1" applyAlignment="1" applyProtection="1">
      <alignment horizontal="left" vertical="center" wrapText="1"/>
      <protection hidden="1"/>
    </xf>
    <xf numFmtId="0" fontId="7" fillId="0" borderId="2" xfId="0" applyFont="1" applyBorder="1" applyAlignment="1" applyProtection="1">
      <alignment horizontal="center" vertical="center"/>
      <protection hidden="1"/>
    </xf>
    <xf numFmtId="165" fontId="7" fillId="0" borderId="0" xfId="0" applyNumberFormat="1" applyFont="1" applyAlignment="1" applyProtection="1">
      <alignment horizontal="right" vertical="center"/>
      <protection hidden="1"/>
    </xf>
    <xf numFmtId="0" fontId="20" fillId="3" borderId="2" xfId="0" applyFont="1" applyFill="1" applyBorder="1" applyAlignment="1" applyProtection="1">
      <alignment horizontal="left" vertical="center" wrapText="1" indent="2"/>
      <protection hidden="1"/>
    </xf>
    <xf numFmtId="0" fontId="10" fillId="3" borderId="5" xfId="0" applyFont="1" applyFill="1" applyBorder="1" applyAlignment="1" applyProtection="1">
      <alignment horizontal="left" vertical="center" wrapText="1"/>
      <protection hidden="1"/>
    </xf>
    <xf numFmtId="0" fontId="7" fillId="0" borderId="5" xfId="0" applyFont="1" applyBorder="1" applyAlignment="1" applyProtection="1">
      <alignment horizontal="center" vertical="center"/>
      <protection hidden="1"/>
    </xf>
    <xf numFmtId="0" fontId="7" fillId="0" borderId="0" xfId="0" applyFont="1" applyAlignment="1" applyProtection="1">
      <alignment wrapText="1"/>
      <protection hidden="1"/>
    </xf>
    <xf numFmtId="0" fontId="4" fillId="0" borderId="0" xfId="0" applyFont="1" applyProtection="1">
      <protection hidden="1"/>
    </xf>
    <xf numFmtId="0" fontId="14" fillId="3" borderId="2" xfId="0" applyFont="1" applyFill="1" applyBorder="1" applyAlignment="1" applyProtection="1">
      <alignment horizontal="left" vertical="center"/>
      <protection hidden="1"/>
    </xf>
    <xf numFmtId="166" fontId="4" fillId="0" borderId="2" xfId="0" applyNumberFormat="1" applyFont="1" applyBorder="1" applyAlignment="1" applyProtection="1">
      <alignment horizontal="center" vertical="center"/>
      <protection hidden="1"/>
    </xf>
    <xf numFmtId="165" fontId="4" fillId="0" borderId="0" xfId="0" applyNumberFormat="1" applyFont="1" applyAlignment="1" applyProtection="1">
      <alignment horizontal="right" vertical="center"/>
      <protection hidden="1"/>
    </xf>
    <xf numFmtId="0" fontId="12" fillId="2" borderId="5" xfId="0" applyFont="1" applyFill="1" applyBorder="1" applyAlignment="1" applyProtection="1">
      <alignment horizontal="left" vertical="center" wrapText="1"/>
      <protection hidden="1"/>
    </xf>
    <xf numFmtId="166" fontId="11" fillId="2" borderId="5" xfId="0" applyNumberFormat="1" applyFont="1" applyFill="1" applyBorder="1" applyAlignment="1" applyProtection="1">
      <alignment horizontal="center" vertical="center"/>
      <protection hidden="1"/>
    </xf>
    <xf numFmtId="0" fontId="14" fillId="3" borderId="2" xfId="0" applyFont="1" applyFill="1" applyBorder="1" applyAlignment="1" applyProtection="1">
      <alignment horizontal="left" vertical="center" indent="1"/>
      <protection hidden="1"/>
    </xf>
    <xf numFmtId="0" fontId="12" fillId="2" borderId="5" xfId="0" applyFont="1" applyFill="1" applyBorder="1" applyAlignment="1" applyProtection="1">
      <alignment horizontal="left" vertical="center"/>
      <protection hidden="1"/>
    </xf>
    <xf numFmtId="0" fontId="14" fillId="4" borderId="2" xfId="0" applyFont="1" applyFill="1" applyBorder="1" applyAlignment="1" applyProtection="1">
      <alignment horizontal="left" vertical="center"/>
      <protection hidden="1"/>
    </xf>
    <xf numFmtId="0" fontId="21" fillId="4" borderId="2" xfId="0" applyFont="1" applyFill="1" applyBorder="1" applyAlignment="1" applyProtection="1">
      <alignment horizontal="left" vertical="center" indent="1"/>
      <protection hidden="1"/>
    </xf>
    <xf numFmtId="0" fontId="11" fillId="0" borderId="0" xfId="0" applyFont="1" applyAlignment="1" applyProtection="1">
      <alignment horizontal="center" vertical="center" textRotation="90" wrapText="1"/>
      <protection hidden="1"/>
    </xf>
    <xf numFmtId="0" fontId="11" fillId="0" borderId="0" xfId="0" applyFont="1" applyAlignment="1" applyProtection="1">
      <alignment horizontal="left" vertical="center"/>
      <protection hidden="1"/>
    </xf>
    <xf numFmtId="0" fontId="10" fillId="2" borderId="1" xfId="0" applyFont="1" applyFill="1" applyBorder="1" applyAlignment="1" applyProtection="1">
      <alignment horizontal="left" vertical="center" wrapText="1"/>
      <protection hidden="1"/>
    </xf>
    <xf numFmtId="0" fontId="6" fillId="2" borderId="1" xfId="0" applyFont="1" applyFill="1" applyBorder="1" applyAlignment="1" applyProtection="1">
      <alignment horizontal="center" vertical="center"/>
      <protection hidden="1"/>
    </xf>
    <xf numFmtId="0" fontId="9" fillId="3" borderId="2" xfId="0" applyFont="1" applyFill="1" applyBorder="1" applyAlignment="1" applyProtection="1">
      <alignment horizontal="left" vertical="center" wrapText="1" indent="1"/>
      <protection hidden="1"/>
    </xf>
    <xf numFmtId="0" fontId="20" fillId="3" borderId="5" xfId="0" applyFont="1" applyFill="1" applyBorder="1" applyAlignment="1" applyProtection="1">
      <alignment horizontal="left" vertical="center" wrapText="1" indent="2"/>
      <protection hidden="1"/>
    </xf>
    <xf numFmtId="0" fontId="9" fillId="4" borderId="2" xfId="0" applyFont="1" applyFill="1" applyBorder="1" applyAlignment="1" applyProtection="1">
      <alignment horizontal="left" vertical="center" wrapText="1" indent="1"/>
      <protection hidden="1"/>
    </xf>
    <xf numFmtId="0" fontId="20" fillId="4" borderId="2" xfId="0" applyFont="1" applyFill="1" applyBorder="1" applyAlignment="1" applyProtection="1">
      <alignment horizontal="left" vertical="center" wrapText="1" indent="2"/>
      <protection hidden="1"/>
    </xf>
    <xf numFmtId="0" fontId="20" fillId="4" borderId="5" xfId="0" applyFont="1" applyFill="1" applyBorder="1" applyAlignment="1" applyProtection="1">
      <alignment horizontal="left" vertical="center" wrapText="1" indent="2"/>
      <protection hidden="1"/>
    </xf>
    <xf numFmtId="0" fontId="7" fillId="0" borderId="0" xfId="0" applyFont="1" applyAlignment="1" applyProtection="1">
      <alignment horizontal="center" vertical="center" textRotation="90" wrapText="1"/>
      <protection hidden="1"/>
    </xf>
    <xf numFmtId="165" fontId="7" fillId="0" borderId="10" xfId="0" applyNumberFormat="1" applyFont="1" applyBorder="1" applyAlignment="1" applyProtection="1">
      <alignment horizontal="right" vertical="center"/>
      <protection hidden="1"/>
    </xf>
    <xf numFmtId="0" fontId="10" fillId="0" borderId="1" xfId="0" applyFont="1" applyBorder="1" applyAlignment="1" applyProtection="1">
      <alignment horizontal="center" vertical="center" wrapText="1"/>
      <protection hidden="1"/>
    </xf>
    <xf numFmtId="0" fontId="7" fillId="2" borderId="1" xfId="0" applyFont="1" applyFill="1" applyBorder="1" applyAlignment="1" applyProtection="1">
      <alignment horizontal="center" vertical="center"/>
      <protection hidden="1"/>
    </xf>
    <xf numFmtId="0" fontId="9" fillId="3" borderId="2" xfId="0" applyFont="1" applyFill="1" applyBorder="1" applyAlignment="1" applyProtection="1">
      <alignment horizontal="left" vertical="center" wrapText="1" indent="2"/>
      <protection hidden="1"/>
    </xf>
    <xf numFmtId="0" fontId="9" fillId="3" borderId="5" xfId="0" applyFont="1" applyFill="1" applyBorder="1" applyAlignment="1" applyProtection="1">
      <alignment horizontal="left" vertical="center" wrapText="1" indent="2"/>
      <protection hidden="1"/>
    </xf>
    <xf numFmtId="0" fontId="20" fillId="3" borderId="2" xfId="0" applyFont="1" applyFill="1" applyBorder="1" applyAlignment="1" applyProtection="1">
      <alignment horizontal="left" vertical="center" wrapText="1" indent="4"/>
      <protection hidden="1"/>
    </xf>
    <xf numFmtId="0" fontId="2" fillId="0" borderId="0" xfId="0" applyFont="1" applyProtection="1">
      <protection locked="0"/>
    </xf>
    <xf numFmtId="0" fontId="7" fillId="0" borderId="0" xfId="0" applyFont="1" applyProtection="1">
      <protection locked="0"/>
    </xf>
    <xf numFmtId="0" fontId="6" fillId="0" borderId="0" xfId="0" applyFont="1" applyProtection="1">
      <protection locked="0"/>
    </xf>
    <xf numFmtId="0" fontId="7" fillId="0" borderId="0" xfId="0" applyFont="1" applyAlignment="1" applyProtection="1">
      <alignment wrapText="1"/>
      <protection locked="0"/>
    </xf>
    <xf numFmtId="0" fontId="4" fillId="0" borderId="0" xfId="0" applyFont="1" applyProtection="1">
      <protection locked="0"/>
    </xf>
    <xf numFmtId="0" fontId="4" fillId="0" borderId="0" xfId="0" applyFont="1" applyAlignment="1" applyProtection="1">
      <alignment horizontal="center" vertical="center" wrapText="1"/>
      <protection locked="0"/>
    </xf>
    <xf numFmtId="0" fontId="7" fillId="0" borderId="0" xfId="0" applyFont="1" applyAlignment="1" applyProtection="1">
      <alignment horizontal="left" vertical="center" wrapText="1"/>
      <protection locked="0"/>
    </xf>
    <xf numFmtId="0" fontId="7" fillId="0" borderId="0" xfId="0" applyFont="1" applyAlignment="1" applyProtection="1">
      <alignment horizontal="left" vertical="center" wrapText="1"/>
      <protection hidden="1"/>
    </xf>
    <xf numFmtId="0" fontId="10" fillId="0" borderId="18" xfId="0" applyFont="1" applyBorder="1" applyAlignment="1" applyProtection="1">
      <alignment horizontal="center" vertical="center"/>
      <protection hidden="1"/>
    </xf>
    <xf numFmtId="0" fontId="10" fillId="0" borderId="3" xfId="0" applyFont="1" applyBorder="1" applyAlignment="1" applyProtection="1">
      <alignment horizontal="right" vertical="center"/>
      <protection hidden="1"/>
    </xf>
    <xf numFmtId="0" fontId="10" fillId="0" borderId="7" xfId="0" applyFont="1" applyBorder="1" applyAlignment="1" applyProtection="1">
      <alignment horizontal="right" vertical="center"/>
      <protection hidden="1"/>
    </xf>
    <xf numFmtId="0" fontId="10" fillId="0" borderId="18" xfId="0" applyFont="1" applyBorder="1" applyAlignment="1" applyProtection="1">
      <alignment horizontal="right" vertical="center"/>
      <protection hidden="1"/>
    </xf>
    <xf numFmtId="165" fontId="6" fillId="2" borderId="3" xfId="0" applyNumberFormat="1" applyFont="1" applyFill="1" applyBorder="1" applyAlignment="1">
      <alignment horizontal="right" vertical="center"/>
    </xf>
    <xf numFmtId="165" fontId="6" fillId="2" borderId="7" xfId="0" applyNumberFormat="1" applyFont="1" applyFill="1" applyBorder="1" applyAlignment="1">
      <alignment horizontal="right" vertical="center"/>
    </xf>
    <xf numFmtId="165" fontId="6" fillId="2" borderId="18" xfId="0" applyNumberFormat="1" applyFont="1" applyFill="1" applyBorder="1" applyAlignment="1">
      <alignment horizontal="right" vertical="center"/>
    </xf>
    <xf numFmtId="165" fontId="7" fillId="0" borderId="3" xfId="0" applyNumberFormat="1" applyFont="1" applyBorder="1" applyAlignment="1">
      <alignment horizontal="right" vertical="center"/>
    </xf>
    <xf numFmtId="165" fontId="7" fillId="0" borderId="7" xfId="0" applyNumberFormat="1" applyFont="1" applyBorder="1" applyAlignment="1">
      <alignment horizontal="right" vertical="center"/>
    </xf>
    <xf numFmtId="165" fontId="7" fillId="0" borderId="18" xfId="0" applyNumberFormat="1" applyFont="1" applyBorder="1" applyAlignment="1">
      <alignment horizontal="right" vertical="center"/>
    </xf>
    <xf numFmtId="165" fontId="6" fillId="0" borderId="3" xfId="0" applyNumberFormat="1" applyFont="1" applyBorder="1" applyAlignment="1">
      <alignment horizontal="right" vertical="center"/>
    </xf>
    <xf numFmtId="165" fontId="6" fillId="0" borderId="7" xfId="0" applyNumberFormat="1" applyFont="1" applyBorder="1" applyAlignment="1">
      <alignment horizontal="right" vertical="center"/>
    </xf>
    <xf numFmtId="165" fontId="6" fillId="0" borderId="18" xfId="0" applyNumberFormat="1" applyFont="1" applyBorder="1" applyAlignment="1">
      <alignment horizontal="right" vertical="center"/>
    </xf>
    <xf numFmtId="165" fontId="7" fillId="0" borderId="0" xfId="0" applyNumberFormat="1" applyFont="1" applyAlignment="1">
      <alignment horizontal="right" vertical="center"/>
    </xf>
    <xf numFmtId="165" fontId="7" fillId="0" borderId="8" xfId="0" applyNumberFormat="1" applyFont="1" applyBorder="1" applyAlignment="1">
      <alignment horizontal="right" vertical="center"/>
    </xf>
    <xf numFmtId="165" fontId="7" fillId="0" borderId="19" xfId="0" applyNumberFormat="1" applyFont="1" applyBorder="1" applyAlignment="1">
      <alignment horizontal="right" vertical="center"/>
    </xf>
    <xf numFmtId="165" fontId="6" fillId="0" borderId="4" xfId="0" applyNumberFormat="1" applyFont="1" applyBorder="1" applyAlignment="1">
      <alignment horizontal="right" vertical="center"/>
    </xf>
    <xf numFmtId="165" fontId="6" fillId="0" borderId="6" xfId="0" applyNumberFormat="1" applyFont="1" applyBorder="1" applyAlignment="1">
      <alignment horizontal="right" vertical="center"/>
    </xf>
    <xf numFmtId="165" fontId="6" fillId="0" borderId="20" xfId="0" applyNumberFormat="1" applyFont="1" applyBorder="1" applyAlignment="1">
      <alignment horizontal="right" vertical="center"/>
    </xf>
    <xf numFmtId="165" fontId="4" fillId="0" borderId="0" xfId="0" applyNumberFormat="1" applyFont="1" applyAlignment="1">
      <alignment horizontal="right" vertical="center"/>
    </xf>
    <xf numFmtId="165" fontId="4" fillId="0" borderId="8" xfId="0" applyNumberFormat="1" applyFont="1" applyBorder="1" applyAlignment="1">
      <alignment horizontal="right" vertical="center"/>
    </xf>
    <xf numFmtId="165" fontId="4" fillId="0" borderId="19" xfId="0" applyNumberFormat="1" applyFont="1" applyBorder="1" applyAlignment="1">
      <alignment horizontal="right" vertical="center"/>
    </xf>
    <xf numFmtId="165" fontId="11" fillId="2" borderId="4" xfId="0" applyNumberFormat="1" applyFont="1" applyFill="1" applyBorder="1" applyAlignment="1">
      <alignment horizontal="right" vertical="center"/>
    </xf>
    <xf numFmtId="165" fontId="11" fillId="2" borderId="6" xfId="0" applyNumberFormat="1" applyFont="1" applyFill="1" applyBorder="1" applyAlignment="1">
      <alignment horizontal="right" vertical="center"/>
    </xf>
    <xf numFmtId="165" fontId="11" fillId="2" borderId="20" xfId="0" applyNumberFormat="1" applyFont="1" applyFill="1" applyBorder="1" applyAlignment="1">
      <alignment horizontal="right" vertical="center"/>
    </xf>
    <xf numFmtId="165" fontId="7" fillId="0" borderId="4" xfId="0" applyNumberFormat="1" applyFont="1" applyBorder="1" applyAlignment="1">
      <alignment horizontal="right" vertical="center"/>
    </xf>
    <xf numFmtId="165" fontId="7" fillId="0" borderId="6" xfId="0" applyNumberFormat="1" applyFont="1" applyBorder="1" applyAlignment="1">
      <alignment horizontal="right" vertical="center"/>
    </xf>
    <xf numFmtId="165" fontId="7" fillId="0" borderId="20" xfId="0" applyNumberFormat="1" applyFont="1" applyBorder="1" applyAlignment="1">
      <alignment horizontal="right" vertical="center"/>
    </xf>
    <xf numFmtId="165" fontId="6" fillId="2" borderId="4" xfId="0" applyNumberFormat="1" applyFont="1" applyFill="1" applyBorder="1" applyAlignment="1">
      <alignment horizontal="right" vertical="center"/>
    </xf>
    <xf numFmtId="165" fontId="6" fillId="2" borderId="6" xfId="0" applyNumberFormat="1" applyFont="1" applyFill="1" applyBorder="1" applyAlignment="1">
      <alignment horizontal="right" vertical="center"/>
    </xf>
    <xf numFmtId="165" fontId="6" fillId="2" borderId="20" xfId="0" applyNumberFormat="1" applyFont="1" applyFill="1" applyBorder="1" applyAlignment="1">
      <alignment horizontal="right" vertical="center"/>
    </xf>
    <xf numFmtId="165" fontId="11" fillId="2" borderId="3" xfId="0" applyNumberFormat="1" applyFont="1" applyFill="1" applyBorder="1" applyAlignment="1">
      <alignment horizontal="right" vertical="center"/>
    </xf>
    <xf numFmtId="0" fontId="23" fillId="0" borderId="0" xfId="3" applyFont="1" applyAlignment="1" applyProtection="1">
      <alignment horizontal="center" vertical="top"/>
      <protection hidden="1"/>
    </xf>
    <xf numFmtId="0" fontId="9" fillId="0" borderId="0" xfId="0" applyFont="1" applyAlignment="1" applyProtection="1">
      <alignment wrapText="1"/>
      <protection locked="0"/>
    </xf>
    <xf numFmtId="0" fontId="9" fillId="0" borderId="0" xfId="0" applyFont="1" applyProtection="1">
      <protection locked="0"/>
    </xf>
    <xf numFmtId="0" fontId="14" fillId="0" borderId="0" xfId="0" applyFont="1" applyAlignment="1" applyProtection="1">
      <alignment vertical="center" wrapText="1"/>
      <protection hidden="1"/>
    </xf>
    <xf numFmtId="0" fontId="14" fillId="0" borderId="0" xfId="0" applyFont="1" applyProtection="1">
      <protection hidden="1"/>
    </xf>
    <xf numFmtId="0" fontId="14" fillId="0" borderId="0" xfId="0" applyFont="1" applyProtection="1">
      <protection locked="0"/>
    </xf>
    <xf numFmtId="0" fontId="14" fillId="0" borderId="0" xfId="0" applyFont="1" applyAlignment="1" applyProtection="1">
      <alignment horizontal="center" vertical="center" wrapText="1"/>
      <protection locked="0"/>
    </xf>
    <xf numFmtId="0" fontId="9" fillId="0" borderId="0" xfId="0" applyFont="1" applyAlignment="1" applyProtection="1">
      <alignment horizontal="left" vertical="center" wrapText="1"/>
      <protection hidden="1"/>
    </xf>
    <xf numFmtId="0" fontId="9" fillId="0" borderId="0" xfId="0" applyFont="1" applyProtection="1">
      <protection hidden="1"/>
    </xf>
    <xf numFmtId="0" fontId="9" fillId="0" borderId="0" xfId="0" applyFont="1" applyAlignment="1" applyProtection="1">
      <alignment vertical="center" wrapText="1"/>
      <protection hidden="1"/>
    </xf>
    <xf numFmtId="0" fontId="9" fillId="0" borderId="0" xfId="0" applyFont="1" applyAlignment="1" applyProtection="1">
      <alignment horizontal="left" vertical="center" wrapText="1"/>
      <protection locked="0"/>
    </xf>
    <xf numFmtId="0" fontId="18" fillId="2" borderId="12" xfId="0" applyFont="1" applyFill="1" applyBorder="1" applyAlignment="1" applyProtection="1">
      <alignment horizontal="center" vertical="center" wrapText="1"/>
      <protection locked="0" hidden="1"/>
    </xf>
    <xf numFmtId="0" fontId="18" fillId="2" borderId="13" xfId="0" applyFont="1" applyFill="1" applyBorder="1" applyAlignment="1" applyProtection="1">
      <alignment horizontal="center" vertical="center" wrapText="1"/>
      <protection locked="0" hidden="1"/>
    </xf>
    <xf numFmtId="0" fontId="18" fillId="2" borderId="14" xfId="0" applyFont="1" applyFill="1" applyBorder="1" applyAlignment="1" applyProtection="1">
      <alignment horizontal="center" vertical="center" wrapText="1"/>
      <protection locked="0" hidden="1"/>
    </xf>
    <xf numFmtId="0" fontId="13" fillId="2" borderId="12" xfId="0" applyFont="1" applyFill="1" applyBorder="1" applyAlignment="1" applyProtection="1">
      <alignment horizontal="center" vertical="center" wrapText="1"/>
      <protection locked="0" hidden="1"/>
    </xf>
    <xf numFmtId="0" fontId="13" fillId="2" borderId="13" xfId="0" applyFont="1" applyFill="1" applyBorder="1" applyAlignment="1" applyProtection="1">
      <alignment horizontal="center" vertical="center" wrapText="1"/>
      <protection locked="0" hidden="1"/>
    </xf>
    <xf numFmtId="0" fontId="13" fillId="2" borderId="14" xfId="0" applyFont="1" applyFill="1" applyBorder="1" applyAlignment="1" applyProtection="1">
      <alignment horizontal="center" vertical="center" wrapText="1"/>
      <protection locked="0" hidden="1"/>
    </xf>
    <xf numFmtId="0" fontId="15" fillId="3" borderId="9" xfId="0" applyFont="1" applyFill="1" applyBorder="1" applyAlignment="1" applyProtection="1">
      <alignment horizontal="center" vertical="center" textRotation="90" wrapText="1"/>
      <protection hidden="1"/>
    </xf>
    <xf numFmtId="0" fontId="15" fillId="3" borderId="8" xfId="0" applyFont="1" applyFill="1" applyBorder="1" applyAlignment="1" applyProtection="1">
      <alignment horizontal="center" vertical="center" textRotation="90" wrapText="1"/>
      <protection hidden="1"/>
    </xf>
    <xf numFmtId="0" fontId="15" fillId="3" borderId="6" xfId="0" applyFont="1" applyFill="1" applyBorder="1" applyAlignment="1" applyProtection="1">
      <alignment horizontal="center" vertical="center" textRotation="90" wrapText="1"/>
      <protection hidden="1"/>
    </xf>
    <xf numFmtId="0" fontId="8" fillId="0" borderId="7" xfId="0" applyFont="1" applyBorder="1" applyAlignment="1" applyProtection="1">
      <alignment horizontal="left" vertical="center" wrapText="1"/>
      <protection hidden="1"/>
    </xf>
    <xf numFmtId="0" fontId="8" fillId="0" borderId="1" xfId="0" applyFont="1" applyBorder="1" applyAlignment="1" applyProtection="1">
      <alignment horizontal="left" vertical="center" wrapText="1"/>
      <protection hidden="1"/>
    </xf>
    <xf numFmtId="0" fontId="7" fillId="0" borderId="0" xfId="0" applyFont="1" applyAlignment="1" applyProtection="1">
      <alignment horizontal="left" vertical="center" wrapText="1"/>
      <protection hidden="1"/>
    </xf>
    <xf numFmtId="0" fontId="16" fillId="3" borderId="7" xfId="0" applyFont="1" applyFill="1" applyBorder="1" applyAlignment="1" applyProtection="1">
      <alignment horizontal="center" vertical="center" textRotation="90" wrapText="1"/>
      <protection hidden="1"/>
    </xf>
    <xf numFmtId="0" fontId="16" fillId="4" borderId="7" xfId="0" applyFont="1" applyFill="1" applyBorder="1" applyAlignment="1" applyProtection="1">
      <alignment horizontal="center" vertical="center" textRotation="90" wrapText="1"/>
      <protection hidden="1"/>
    </xf>
    <xf numFmtId="0" fontId="8" fillId="0" borderId="3" xfId="0" applyFont="1" applyBorder="1" applyAlignment="1" applyProtection="1">
      <alignment horizontal="left" vertical="center" wrapText="1"/>
      <protection hidden="1"/>
    </xf>
    <xf numFmtId="0" fontId="9" fillId="0" borderId="0" xfId="0" applyFont="1" applyAlignment="1" applyProtection="1">
      <alignment horizontal="left" vertical="center" wrapText="1"/>
      <protection hidden="1"/>
    </xf>
    <xf numFmtId="0" fontId="14" fillId="0" borderId="0" xfId="0" applyFont="1" applyAlignment="1" applyProtection="1">
      <alignment horizontal="left" vertical="center" wrapText="1"/>
      <protection hidden="1"/>
    </xf>
    <xf numFmtId="0" fontId="9" fillId="0" borderId="0" xfId="0" applyFont="1" applyAlignment="1" applyProtection="1">
      <alignment horizontal="left"/>
      <protection hidden="1"/>
    </xf>
    <xf numFmtId="0" fontId="15" fillId="4" borderId="7" xfId="0" applyFont="1" applyFill="1" applyBorder="1" applyAlignment="1" applyProtection="1">
      <alignment horizontal="center" vertical="center" textRotation="90" wrapText="1"/>
      <protection hidden="1"/>
    </xf>
    <xf numFmtId="0" fontId="8" fillId="3" borderId="9" xfId="0" applyFont="1" applyFill="1" applyBorder="1" applyAlignment="1" applyProtection="1">
      <alignment horizontal="center" vertical="center" textRotation="90" wrapText="1"/>
      <protection hidden="1"/>
    </xf>
    <xf numFmtId="0" fontId="8" fillId="3" borderId="8" xfId="0" applyFont="1" applyFill="1" applyBorder="1" applyAlignment="1" applyProtection="1">
      <alignment horizontal="center" vertical="center" textRotation="90" wrapText="1"/>
      <protection hidden="1"/>
    </xf>
    <xf numFmtId="0" fontId="8" fillId="3" borderId="6" xfId="0" applyFont="1" applyFill="1" applyBorder="1" applyAlignment="1" applyProtection="1">
      <alignment horizontal="center" vertical="center" textRotation="90" wrapText="1"/>
      <protection hidden="1"/>
    </xf>
  </cellXfs>
  <cellStyles count="5">
    <cellStyle name="Normal_SEI(feb17)" xfId="2"/>
    <cellStyle name="Гіперпосилання" xfId="3" builtinId="8"/>
    <cellStyle name="Звичайний" xfId="0" builtinId="0"/>
    <cellStyle name="Звичайний 2" xfId="1"/>
    <cellStyle name="Звичайний 3" xfId="4"/>
  </cellStyles>
  <dxfs count="0"/>
  <tableStyles count="0" defaultTableStyle="TableStyleMedium2" defaultPivotStyle="PivotStyleLight16"/>
  <colors>
    <mruColors>
      <color rgb="FF007236"/>
      <color rgb="FF005B2B"/>
      <color rgb="FFC4D79B"/>
      <color rgb="FFEBF1DE"/>
      <color rgb="FFD8E4BC"/>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List" dx="16" fmlaLink="$A$1" fmlaRange="$A$2:$A$3" noThreeD="1" sel="1" val="0"/>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22860</xdr:colOff>
          <xdr:row>2</xdr:row>
          <xdr:rowOff>30480</xdr:rowOff>
        </xdr:to>
        <xdr:sp macro="" textlink="">
          <xdr:nvSpPr>
            <xdr:cNvPr id="2050" name="List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2</xdr:col>
      <xdr:colOff>2674470</xdr:colOff>
      <xdr:row>3</xdr:row>
      <xdr:rowOff>89162</xdr:rowOff>
    </xdr:from>
    <xdr:to>
      <xdr:col>8</xdr:col>
      <xdr:colOff>9812</xdr:colOff>
      <xdr:row>19</xdr:row>
      <xdr:rowOff>137535</xdr:rowOff>
    </xdr:to>
    <xdr:grpSp>
      <xdr:nvGrpSpPr>
        <xdr:cNvPr id="8" name="Групувати 7">
          <a:extLst>
            <a:ext uri="{FF2B5EF4-FFF2-40B4-BE49-F238E27FC236}">
              <a16:creationId xmlns:a16="http://schemas.microsoft.com/office/drawing/2014/main" id="{00000000-0008-0000-0000-000008000000}"/>
            </a:ext>
          </a:extLst>
        </xdr:cNvPr>
        <xdr:cNvGrpSpPr/>
      </xdr:nvGrpSpPr>
      <xdr:grpSpPr>
        <a:xfrm>
          <a:off x="3809850" y="622562"/>
          <a:ext cx="5625902" cy="3401173"/>
          <a:chOff x="3884705" y="634515"/>
          <a:chExt cx="5724813" cy="3454961"/>
        </a:xfrm>
      </xdr:grpSpPr>
      <xdr:grpSp>
        <xdr:nvGrpSpPr>
          <xdr:cNvPr id="4" name="Групувати 3">
            <a:extLst>
              <a:ext uri="{FF2B5EF4-FFF2-40B4-BE49-F238E27FC236}">
                <a16:creationId xmlns:a16="http://schemas.microsoft.com/office/drawing/2014/main" id="{00000000-0008-0000-0000-000004000000}"/>
              </a:ext>
            </a:extLst>
          </xdr:cNvPr>
          <xdr:cNvGrpSpPr/>
        </xdr:nvGrpSpPr>
        <xdr:grpSpPr>
          <a:xfrm>
            <a:off x="8359054" y="634515"/>
            <a:ext cx="1250464" cy="3454961"/>
            <a:chOff x="8374307" y="1935818"/>
            <a:chExt cx="1251219" cy="3454074"/>
          </a:xfrm>
        </xdr:grpSpPr>
        <xdr:grpSp>
          <xdr:nvGrpSpPr>
            <xdr:cNvPr id="3" name="Групувати 2">
              <a:extLst>
                <a:ext uri="{FF2B5EF4-FFF2-40B4-BE49-F238E27FC236}">
                  <a16:creationId xmlns:a16="http://schemas.microsoft.com/office/drawing/2014/main" id="{00000000-0008-0000-0000-000003000000}"/>
                </a:ext>
              </a:extLst>
            </xdr:cNvPr>
            <xdr:cNvGrpSpPr/>
          </xdr:nvGrpSpPr>
          <xdr:grpSpPr>
            <a:xfrm>
              <a:off x="8374307" y="1935818"/>
              <a:ext cx="1243526" cy="863249"/>
              <a:chOff x="8374307" y="1935818"/>
              <a:chExt cx="1243526" cy="863249"/>
            </a:xfrm>
          </xdr:grpSpPr>
          <xdr:cxnSp macro="">
            <xdr:nvCxnSpPr>
              <xdr:cNvPr id="24" name="Пряма зі стрілкою 23">
                <a:extLst>
                  <a:ext uri="{FF2B5EF4-FFF2-40B4-BE49-F238E27FC236}">
                    <a16:creationId xmlns:a16="http://schemas.microsoft.com/office/drawing/2014/main" id="{00000000-0008-0000-0000-000018000000}"/>
                  </a:ext>
                </a:extLst>
              </xdr:cNvPr>
              <xdr:cNvCxnSpPr/>
            </xdr:nvCxnSpPr>
            <xdr:spPr>
              <a:xfrm flipV="1">
                <a:off x="8379091" y="1935818"/>
                <a:ext cx="1238742" cy="423017"/>
              </a:xfrm>
              <a:prstGeom prst="straightConnector1">
                <a:avLst/>
              </a:prstGeom>
              <a:ln w="1905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5" name="Пряма зі стрілкою 24">
                <a:extLst>
                  <a:ext uri="{FF2B5EF4-FFF2-40B4-BE49-F238E27FC236}">
                    <a16:creationId xmlns:a16="http://schemas.microsoft.com/office/drawing/2014/main" id="{00000000-0008-0000-0000-000019000000}"/>
                  </a:ext>
                </a:extLst>
              </xdr:cNvPr>
              <xdr:cNvCxnSpPr/>
            </xdr:nvCxnSpPr>
            <xdr:spPr>
              <a:xfrm>
                <a:off x="8387851" y="2366451"/>
                <a:ext cx="1228238" cy="432616"/>
              </a:xfrm>
              <a:prstGeom prst="straightConnector1">
                <a:avLst/>
              </a:prstGeom>
              <a:ln w="1905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6" name="Пряма зі стрілкою 25">
                <a:extLst>
                  <a:ext uri="{FF2B5EF4-FFF2-40B4-BE49-F238E27FC236}">
                    <a16:creationId xmlns:a16="http://schemas.microsoft.com/office/drawing/2014/main" id="{00000000-0008-0000-0000-00001A000000}"/>
                  </a:ext>
                </a:extLst>
              </xdr:cNvPr>
              <xdr:cNvCxnSpPr/>
            </xdr:nvCxnSpPr>
            <xdr:spPr>
              <a:xfrm>
                <a:off x="8374307" y="2361551"/>
                <a:ext cx="1243526" cy="1763"/>
              </a:xfrm>
              <a:prstGeom prst="straightConnector1">
                <a:avLst/>
              </a:prstGeom>
              <a:ln w="1905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grpSp>
        <xdr:grpSp>
          <xdr:nvGrpSpPr>
            <xdr:cNvPr id="27" name="Групувати 26">
              <a:extLst>
                <a:ext uri="{FF2B5EF4-FFF2-40B4-BE49-F238E27FC236}">
                  <a16:creationId xmlns:a16="http://schemas.microsoft.com/office/drawing/2014/main" id="{00000000-0008-0000-0000-00001B000000}"/>
                </a:ext>
              </a:extLst>
            </xdr:cNvPr>
            <xdr:cNvGrpSpPr/>
          </xdr:nvGrpSpPr>
          <xdr:grpSpPr>
            <a:xfrm>
              <a:off x="8381564" y="3240289"/>
              <a:ext cx="1243526" cy="863249"/>
              <a:chOff x="8374307" y="1935818"/>
              <a:chExt cx="1243526" cy="863249"/>
            </a:xfrm>
          </xdr:grpSpPr>
          <xdr:cxnSp macro="">
            <xdr:nvCxnSpPr>
              <xdr:cNvPr id="28" name="Пряма зі стрілкою 27">
                <a:extLst>
                  <a:ext uri="{FF2B5EF4-FFF2-40B4-BE49-F238E27FC236}">
                    <a16:creationId xmlns:a16="http://schemas.microsoft.com/office/drawing/2014/main" id="{00000000-0008-0000-0000-00001C000000}"/>
                  </a:ext>
                </a:extLst>
              </xdr:cNvPr>
              <xdr:cNvCxnSpPr/>
            </xdr:nvCxnSpPr>
            <xdr:spPr>
              <a:xfrm flipV="1">
                <a:off x="8379091" y="1935818"/>
                <a:ext cx="1238742" cy="423017"/>
              </a:xfrm>
              <a:prstGeom prst="straightConnector1">
                <a:avLst/>
              </a:prstGeom>
              <a:ln w="1905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9" name="Пряма зі стрілкою 28">
                <a:extLst>
                  <a:ext uri="{FF2B5EF4-FFF2-40B4-BE49-F238E27FC236}">
                    <a16:creationId xmlns:a16="http://schemas.microsoft.com/office/drawing/2014/main" id="{00000000-0008-0000-0000-00001D000000}"/>
                  </a:ext>
                </a:extLst>
              </xdr:cNvPr>
              <xdr:cNvCxnSpPr/>
            </xdr:nvCxnSpPr>
            <xdr:spPr>
              <a:xfrm>
                <a:off x="8387851" y="2366451"/>
                <a:ext cx="1228238" cy="432616"/>
              </a:xfrm>
              <a:prstGeom prst="straightConnector1">
                <a:avLst/>
              </a:prstGeom>
              <a:ln w="1905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 name="Пряма зі стрілкою 29">
                <a:extLst>
                  <a:ext uri="{FF2B5EF4-FFF2-40B4-BE49-F238E27FC236}">
                    <a16:creationId xmlns:a16="http://schemas.microsoft.com/office/drawing/2014/main" id="{00000000-0008-0000-0000-00001E000000}"/>
                  </a:ext>
                </a:extLst>
              </xdr:cNvPr>
              <xdr:cNvCxnSpPr/>
            </xdr:nvCxnSpPr>
            <xdr:spPr>
              <a:xfrm>
                <a:off x="8374307" y="2361551"/>
                <a:ext cx="1243526" cy="1763"/>
              </a:xfrm>
              <a:prstGeom prst="straightConnector1">
                <a:avLst/>
              </a:prstGeom>
              <a:ln w="1905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grpSp>
        <xdr:grpSp>
          <xdr:nvGrpSpPr>
            <xdr:cNvPr id="31" name="Групувати 30">
              <a:extLst>
                <a:ext uri="{FF2B5EF4-FFF2-40B4-BE49-F238E27FC236}">
                  <a16:creationId xmlns:a16="http://schemas.microsoft.com/office/drawing/2014/main" id="{00000000-0008-0000-0000-00001F000000}"/>
                </a:ext>
              </a:extLst>
            </xdr:cNvPr>
            <xdr:cNvGrpSpPr/>
          </xdr:nvGrpSpPr>
          <xdr:grpSpPr>
            <a:xfrm>
              <a:off x="8382000" y="4526643"/>
              <a:ext cx="1243526" cy="863249"/>
              <a:chOff x="8374307" y="1935818"/>
              <a:chExt cx="1243526" cy="863249"/>
            </a:xfrm>
          </xdr:grpSpPr>
          <xdr:cxnSp macro="">
            <xdr:nvCxnSpPr>
              <xdr:cNvPr id="32" name="Пряма зі стрілкою 31">
                <a:extLst>
                  <a:ext uri="{FF2B5EF4-FFF2-40B4-BE49-F238E27FC236}">
                    <a16:creationId xmlns:a16="http://schemas.microsoft.com/office/drawing/2014/main" id="{00000000-0008-0000-0000-000020000000}"/>
                  </a:ext>
                </a:extLst>
              </xdr:cNvPr>
              <xdr:cNvCxnSpPr/>
            </xdr:nvCxnSpPr>
            <xdr:spPr>
              <a:xfrm flipV="1">
                <a:off x="8379091" y="1935818"/>
                <a:ext cx="1238742" cy="423017"/>
              </a:xfrm>
              <a:prstGeom prst="straightConnector1">
                <a:avLst/>
              </a:prstGeom>
              <a:ln w="1905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3" name="Пряма зі стрілкою 32">
                <a:extLst>
                  <a:ext uri="{FF2B5EF4-FFF2-40B4-BE49-F238E27FC236}">
                    <a16:creationId xmlns:a16="http://schemas.microsoft.com/office/drawing/2014/main" id="{00000000-0008-0000-0000-000021000000}"/>
                  </a:ext>
                </a:extLst>
              </xdr:cNvPr>
              <xdr:cNvCxnSpPr/>
            </xdr:nvCxnSpPr>
            <xdr:spPr>
              <a:xfrm>
                <a:off x="8387851" y="2366451"/>
                <a:ext cx="1228238" cy="432616"/>
              </a:xfrm>
              <a:prstGeom prst="straightConnector1">
                <a:avLst/>
              </a:prstGeom>
              <a:ln w="1905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4" name="Пряма зі стрілкою 33">
                <a:extLst>
                  <a:ext uri="{FF2B5EF4-FFF2-40B4-BE49-F238E27FC236}">
                    <a16:creationId xmlns:a16="http://schemas.microsoft.com/office/drawing/2014/main" id="{00000000-0008-0000-0000-000022000000}"/>
                  </a:ext>
                </a:extLst>
              </xdr:cNvPr>
              <xdr:cNvCxnSpPr/>
            </xdr:nvCxnSpPr>
            <xdr:spPr>
              <a:xfrm>
                <a:off x="8374307" y="2361551"/>
                <a:ext cx="1243526" cy="1763"/>
              </a:xfrm>
              <a:prstGeom prst="straightConnector1">
                <a:avLst/>
              </a:prstGeom>
              <a:ln w="1905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grpSp>
      </xdr:grpSp>
      <xdr:grpSp>
        <xdr:nvGrpSpPr>
          <xdr:cNvPr id="7" name="Групувати 6">
            <a:extLst>
              <a:ext uri="{FF2B5EF4-FFF2-40B4-BE49-F238E27FC236}">
                <a16:creationId xmlns:a16="http://schemas.microsoft.com/office/drawing/2014/main" id="{00000000-0008-0000-0000-000007000000}"/>
              </a:ext>
            </a:extLst>
          </xdr:cNvPr>
          <xdr:cNvGrpSpPr/>
        </xdr:nvGrpSpPr>
        <xdr:grpSpPr>
          <a:xfrm>
            <a:off x="3884705" y="1068293"/>
            <a:ext cx="1245268" cy="2567688"/>
            <a:chOff x="3884705" y="1068293"/>
            <a:chExt cx="1245268" cy="2567688"/>
          </a:xfrm>
        </xdr:grpSpPr>
        <xdr:cxnSp macro="">
          <xdr:nvCxnSpPr>
            <xdr:cNvPr id="9" name="Прямая соединительная линия 8">
              <a:extLst>
                <a:ext uri="{FF2B5EF4-FFF2-40B4-BE49-F238E27FC236}">
                  <a16:creationId xmlns:a16="http://schemas.microsoft.com/office/drawing/2014/main" id="{00000000-0008-0000-0000-000009000000}"/>
                </a:ext>
              </a:extLst>
            </xdr:cNvPr>
            <xdr:cNvCxnSpPr/>
          </xdr:nvCxnSpPr>
          <xdr:spPr>
            <a:xfrm>
              <a:off x="4504765" y="1068293"/>
              <a:ext cx="3710" cy="2567688"/>
            </a:xfrm>
            <a:prstGeom prst="line">
              <a:avLst/>
            </a:prstGeom>
            <a:ln w="19050">
              <a:solidFill>
                <a:srgbClr val="005B2B"/>
              </a:solidFill>
            </a:ln>
          </xdr:spPr>
          <xdr:style>
            <a:lnRef idx="1">
              <a:schemeClr val="accent1"/>
            </a:lnRef>
            <a:fillRef idx="0">
              <a:schemeClr val="accent1"/>
            </a:fillRef>
            <a:effectRef idx="0">
              <a:schemeClr val="accent1"/>
            </a:effectRef>
            <a:fontRef idx="minor">
              <a:schemeClr val="tx1"/>
            </a:fontRef>
          </xdr:style>
        </xdr:cxnSp>
        <xdr:cxnSp macro="">
          <xdr:nvCxnSpPr>
            <xdr:cNvPr id="40" name="Прямая со стрелкой 39">
              <a:extLst>
                <a:ext uri="{FF2B5EF4-FFF2-40B4-BE49-F238E27FC236}">
                  <a16:creationId xmlns:a16="http://schemas.microsoft.com/office/drawing/2014/main" id="{00000000-0008-0000-0000-000028000000}"/>
                </a:ext>
              </a:extLst>
            </xdr:cNvPr>
            <xdr:cNvCxnSpPr/>
          </xdr:nvCxnSpPr>
          <xdr:spPr>
            <a:xfrm>
              <a:off x="4509980" y="2349176"/>
              <a:ext cx="619993" cy="0"/>
            </a:xfrm>
            <a:prstGeom prst="straightConnector1">
              <a:avLst/>
            </a:prstGeom>
            <a:ln w="1905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41" name="Прямая со стрелкой 40">
              <a:extLst>
                <a:ext uri="{FF2B5EF4-FFF2-40B4-BE49-F238E27FC236}">
                  <a16:creationId xmlns:a16="http://schemas.microsoft.com/office/drawing/2014/main" id="{00000000-0008-0000-0000-000029000000}"/>
                </a:ext>
              </a:extLst>
            </xdr:cNvPr>
            <xdr:cNvCxnSpPr/>
          </xdr:nvCxnSpPr>
          <xdr:spPr>
            <a:xfrm>
              <a:off x="4503964" y="3628033"/>
              <a:ext cx="619993" cy="0"/>
            </a:xfrm>
            <a:prstGeom prst="straightConnector1">
              <a:avLst/>
            </a:prstGeom>
            <a:ln w="1905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5" name="Прямая со стрелкой 6">
              <a:extLst>
                <a:ext uri="{FF2B5EF4-FFF2-40B4-BE49-F238E27FC236}">
                  <a16:creationId xmlns:a16="http://schemas.microsoft.com/office/drawing/2014/main" id="{00000000-0008-0000-0000-000023000000}"/>
                </a:ext>
              </a:extLst>
            </xdr:cNvPr>
            <xdr:cNvCxnSpPr/>
          </xdr:nvCxnSpPr>
          <xdr:spPr>
            <a:xfrm>
              <a:off x="3884705" y="1075772"/>
              <a:ext cx="1222262" cy="0"/>
            </a:xfrm>
            <a:prstGeom prst="straightConnector1">
              <a:avLst/>
            </a:prstGeom>
            <a:ln w="1905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wsDr>
</file>

<file path=xl/theme/theme1.xml><?xml version="1.0" encoding="utf-8"?>
<a:theme xmlns:a="http://schemas.openxmlformats.org/drawingml/2006/main" name="Тема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21"/>
  <sheetViews>
    <sheetView showGridLines="0" tabSelected="1" zoomScaleNormal="100" workbookViewId="0"/>
  </sheetViews>
  <sheetFormatPr defaultColWidth="8.77734375" defaultRowHeight="13.8" x14ac:dyDescent="0.25"/>
  <cols>
    <col min="1" max="1" width="8.5546875" style="2" customWidth="1"/>
    <col min="2" max="2" width="8.77734375" style="2" customWidth="1"/>
    <col min="3" max="3" width="38.21875" style="2" bestFit="1" customWidth="1"/>
    <col min="4" max="5" width="8.77734375" style="2"/>
    <col min="6" max="6" width="46.77734375" style="2" bestFit="1" customWidth="1"/>
    <col min="7" max="8" width="8.77734375" style="2"/>
    <col min="9" max="9" width="3.5546875" style="2" bestFit="1" customWidth="1"/>
    <col min="10" max="10" width="9.77734375" style="2" bestFit="1" customWidth="1"/>
    <col min="11" max="16384" width="8.77734375" style="2"/>
  </cols>
  <sheetData>
    <row r="1" spans="1:10" x14ac:dyDescent="0.25">
      <c r="A1" s="1">
        <v>1</v>
      </c>
    </row>
    <row r="2" spans="1:10" x14ac:dyDescent="0.25">
      <c r="A2" s="1" t="s">
        <v>21</v>
      </c>
    </row>
    <row r="3" spans="1:10" ht="14.7" customHeight="1" thickBot="1" x14ac:dyDescent="0.3">
      <c r="A3" s="1" t="s">
        <v>0</v>
      </c>
    </row>
    <row r="4" spans="1:10" ht="17.25" customHeight="1" thickTop="1" thickBot="1" x14ac:dyDescent="0.3">
      <c r="C4" s="104" t="str">
        <f>IF($A$1=1,"ДЕРЖАВНИЙ БЮДЖЕТ УКРАЇНИ","STATE BUDGET OF UKRAINE")</f>
        <v>ДЕРЖАВНИЙ БЮДЖЕТ УКРАЇНИ</v>
      </c>
      <c r="F4" s="107" t="str">
        <f>IF($A$1=1,"Доходи","Revenue")</f>
        <v>Доходи</v>
      </c>
      <c r="I4" s="3">
        <v>1</v>
      </c>
      <c r="J4" s="3" t="str">
        <f>IF($A$1=1,"Місяць","Month")</f>
        <v>Місяць</v>
      </c>
    </row>
    <row r="5" spans="1:10" ht="16.5" customHeight="1" thickTop="1" thickBot="1" x14ac:dyDescent="0.3">
      <c r="C5" s="105"/>
      <c r="F5" s="108"/>
      <c r="J5" s="4"/>
    </row>
    <row r="6" spans="1:10" ht="17.25" customHeight="1" thickTop="1" thickBot="1" x14ac:dyDescent="0.3">
      <c r="C6" s="105"/>
      <c r="F6" s="108"/>
      <c r="I6" s="5">
        <v>2</v>
      </c>
      <c r="J6" s="6" t="str">
        <f>IF($A$1=1,"Квартал","Quarter")</f>
        <v>Квартал</v>
      </c>
    </row>
    <row r="7" spans="1:10" ht="16.5" customHeight="1" thickTop="1" thickBot="1" x14ac:dyDescent="0.3">
      <c r="C7" s="105"/>
      <c r="F7" s="108"/>
    </row>
    <row r="8" spans="1:10" ht="17.25" customHeight="1" thickTop="1" thickBot="1" x14ac:dyDescent="0.3">
      <c r="C8" s="105"/>
      <c r="F8" s="109"/>
      <c r="I8" s="3">
        <v>3</v>
      </c>
      <c r="J8" s="3" t="str">
        <f>IF($A$1=1,"Рік","Year")</f>
        <v>Рік</v>
      </c>
    </row>
    <row r="9" spans="1:10" ht="16.5" customHeight="1" thickTop="1" thickBot="1" x14ac:dyDescent="0.3">
      <c r="C9" s="105"/>
    </row>
    <row r="10" spans="1:10" ht="17.25" customHeight="1" thickTop="1" thickBot="1" x14ac:dyDescent="0.3">
      <c r="C10" s="106"/>
      <c r="F10" s="107" t="str">
        <f>IF($A$1=1,"Видатки","Expenditure")</f>
        <v>Видатки</v>
      </c>
      <c r="I10" s="3">
        <v>4</v>
      </c>
      <c r="J10" s="3" t="str">
        <f>IF($A$1=1,"Місяць","Month")</f>
        <v>Місяць</v>
      </c>
    </row>
    <row r="11" spans="1:10" ht="16.5" customHeight="1" thickTop="1" thickBot="1" x14ac:dyDescent="0.3">
      <c r="F11" s="108"/>
    </row>
    <row r="12" spans="1:10" ht="17.25" customHeight="1" thickTop="1" thickBot="1" x14ac:dyDescent="0.3">
      <c r="F12" s="108"/>
      <c r="I12" s="5">
        <v>5</v>
      </c>
      <c r="J12" s="6" t="str">
        <f>IF($A$1=1,"Квартал","Quarter")</f>
        <v>Квартал</v>
      </c>
    </row>
    <row r="13" spans="1:10" ht="16.5" customHeight="1" thickTop="1" thickBot="1" x14ac:dyDescent="0.3">
      <c r="F13" s="108"/>
    </row>
    <row r="14" spans="1:10" ht="17.25" customHeight="1" thickTop="1" thickBot="1" x14ac:dyDescent="0.3">
      <c r="F14" s="109"/>
      <c r="I14" s="3">
        <v>6</v>
      </c>
      <c r="J14" s="3" t="str">
        <f>IF($A$1=1,"Рік","Year")</f>
        <v>Рік</v>
      </c>
    </row>
    <row r="15" spans="1:10" ht="16.5" customHeight="1" thickTop="1" thickBot="1" x14ac:dyDescent="0.3"/>
    <row r="16" spans="1:10" ht="17.25" customHeight="1" thickTop="1" thickBot="1" x14ac:dyDescent="0.3">
      <c r="F16" s="107" t="str">
        <f>IF($A$1=1,"Фінансування, Кредитування","Financing, Lending")</f>
        <v>Фінансування, Кредитування</v>
      </c>
      <c r="I16" s="3">
        <v>7</v>
      </c>
      <c r="J16" s="3" t="str">
        <f>IF($A$1=1,"Місяць","Month")</f>
        <v>Місяць</v>
      </c>
    </row>
    <row r="17" spans="6:11" ht="16.5" customHeight="1" thickTop="1" thickBot="1" x14ac:dyDescent="0.3">
      <c r="F17" s="108"/>
    </row>
    <row r="18" spans="6:11" ht="17.25" customHeight="1" thickTop="1" thickBot="1" x14ac:dyDescent="0.3">
      <c r="F18" s="108"/>
      <c r="I18" s="5">
        <v>8</v>
      </c>
      <c r="J18" s="6" t="str">
        <f>IF($A$1=1,"Квартал","Quarter")</f>
        <v>Квартал</v>
      </c>
    </row>
    <row r="19" spans="6:11" ht="16.5" customHeight="1" thickTop="1" thickBot="1" x14ac:dyDescent="0.3">
      <c r="F19" s="108"/>
      <c r="J19" s="4"/>
    </row>
    <row r="20" spans="6:11" ht="17.25" customHeight="1" thickTop="1" thickBot="1" x14ac:dyDescent="0.3">
      <c r="F20" s="109"/>
      <c r="I20" s="3">
        <v>9</v>
      </c>
      <c r="J20" s="3" t="str">
        <f>IF($A$1=1,"Рік","Year")</f>
        <v>Рік</v>
      </c>
      <c r="K20" s="7"/>
    </row>
    <row r="21" spans="6:11" ht="14.4" thickTop="1" x14ac:dyDescent="0.25">
      <c r="I21" s="8"/>
      <c r="J21" s="8"/>
    </row>
  </sheetData>
  <sheetProtection algorithmName="SHA-512" hashValue="Y0krjgZx34jn5Jg6XYilsAaruaBXG8U9MsggVTpjtrVXFk7ZpJPoMYS2t2YDXEWT9SXm/xtVl7srnHraScdnVw==" saltValue="r8qrS++XST/sBseG/4Inmg==" spinCount="100000" sheet="1" objects="1" scenarios="1"/>
  <mergeCells count="4">
    <mergeCell ref="C4:C10"/>
    <mergeCell ref="F4:F8"/>
    <mergeCell ref="F10:F14"/>
    <mergeCell ref="F16:F20"/>
  </mergeCells>
  <hyperlinks>
    <hyperlink ref="I6" location="'2'!A1" display="'2'!A1"/>
    <hyperlink ref="I12" location="'5'!A1" display="'5'!A1"/>
    <hyperlink ref="I18" location="'8'!A1" display="'8'!A1"/>
  </hyperlinks>
  <printOptions horizontalCentered="1" verticalCentered="1"/>
  <pageMargins left="0.70866141732283472" right="0.70866141732283472" top="0.74803149606299213" bottom="0.74803149606299213" header="0.31496062992125984" footer="0.31496062992125984"/>
  <pageSetup paperSize="9" scale="97"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50" r:id="rId4" name="List Box 2">
              <controlPr defaultSize="0" autoLine="0" autoPict="0">
                <anchor moveWithCells="1">
                  <from>
                    <xdr:col>0</xdr:col>
                    <xdr:colOff>0</xdr:colOff>
                    <xdr:row>0</xdr:row>
                    <xdr:rowOff>0</xdr:rowOff>
                  </from>
                  <to>
                    <xdr:col>1</xdr:col>
                    <xdr:colOff>22860</xdr:colOff>
                    <xdr:row>2</xdr:row>
                    <xdr:rowOff>30480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42"/>
  <sheetViews>
    <sheetView showGridLines="0" zoomScale="80" zoomScaleNormal="80" zoomScaleSheetLayoutView="55" workbookViewId="0">
      <pane xSplit="3" ySplit="2" topLeftCell="BB3" activePane="bottomRight" state="frozen"/>
      <selection pane="topRight" activeCell="D1" sqref="D1"/>
      <selection pane="bottomLeft" activeCell="A2" sqref="A2"/>
      <selection pane="bottomRight"/>
    </sheetView>
  </sheetViews>
  <sheetFormatPr defaultColWidth="8.77734375" defaultRowHeight="13.8" x14ac:dyDescent="0.25"/>
  <cols>
    <col min="1" max="1" width="15.5546875" style="54" customWidth="1"/>
    <col min="2" max="2" width="80.5546875" style="56" customWidth="1"/>
    <col min="3" max="3" width="16.5546875" style="56" customWidth="1"/>
    <col min="4" max="5" width="11.77734375" style="56" customWidth="1"/>
    <col min="6" max="35" width="11.77734375" style="54" customWidth="1"/>
    <col min="36" max="51" width="12.77734375" style="54" customWidth="1"/>
    <col min="52" max="55" width="12.6640625" style="54" customWidth="1"/>
    <col min="56" max="56" width="11.6640625" style="54" customWidth="1"/>
    <col min="57" max="59" width="11.21875" style="54" customWidth="1"/>
    <col min="60" max="16384" width="8.77734375" style="54"/>
  </cols>
  <sheetData>
    <row r="1" spans="1:59" s="53" customFormat="1" ht="20.100000000000001" customHeight="1" x14ac:dyDescent="0.25">
      <c r="A1" s="93" t="str">
        <f>IF('0'!$A$1=1,"до змісту","to title")</f>
        <v>до змісту</v>
      </c>
      <c r="B1" s="9"/>
      <c r="C1" s="9"/>
      <c r="D1" s="9"/>
      <c r="E1" s="9"/>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c r="AI1" s="10"/>
    </row>
    <row r="2" spans="1:59" ht="45" customHeight="1" x14ac:dyDescent="0.25">
      <c r="A2" s="113" t="str">
        <f>IF('0'!$A$1=1,"Доходи Державного бюджету *
(млн. гривень)","State budget revenue *
(UAH million)")</f>
        <v>Доходи Державного бюджету *
(млн. гривень)</v>
      </c>
      <c r="B2" s="114"/>
      <c r="C2" s="11" t="str">
        <f>IF('0'!$A$1=1,"код бюджетної класифікації","budget classification
code")</f>
        <v>код бюджетної класифікації</v>
      </c>
      <c r="D2" s="12" t="s">
        <v>1</v>
      </c>
      <c r="E2" s="12" t="s">
        <v>2</v>
      </c>
      <c r="F2" s="12" t="s">
        <v>3</v>
      </c>
      <c r="G2" s="13" t="s">
        <v>4</v>
      </c>
      <c r="H2" s="12" t="s">
        <v>5</v>
      </c>
      <c r="I2" s="12" t="s">
        <v>6</v>
      </c>
      <c r="J2" s="12" t="s">
        <v>7</v>
      </c>
      <c r="K2" s="13" t="s">
        <v>8</v>
      </c>
      <c r="L2" s="12" t="s">
        <v>9</v>
      </c>
      <c r="M2" s="12" t="s">
        <v>10</v>
      </c>
      <c r="N2" s="12" t="s">
        <v>11</v>
      </c>
      <c r="O2" s="13" t="s">
        <v>12</v>
      </c>
      <c r="P2" s="12" t="s">
        <v>13</v>
      </c>
      <c r="Q2" s="12" t="s">
        <v>14</v>
      </c>
      <c r="R2" s="12" t="s">
        <v>15</v>
      </c>
      <c r="S2" s="13" t="s">
        <v>16</v>
      </c>
      <c r="T2" s="12" t="s">
        <v>17</v>
      </c>
      <c r="U2" s="12" t="s">
        <v>18</v>
      </c>
      <c r="V2" s="12" t="s">
        <v>19</v>
      </c>
      <c r="W2" s="12" t="s">
        <v>20</v>
      </c>
      <c r="X2" s="61" t="s">
        <v>23</v>
      </c>
      <c r="Y2" s="12" t="s">
        <v>24</v>
      </c>
      <c r="Z2" s="12" t="s">
        <v>25</v>
      </c>
      <c r="AA2" s="12" t="s">
        <v>26</v>
      </c>
      <c r="AB2" s="61" t="s">
        <v>27</v>
      </c>
      <c r="AC2" s="12" t="s">
        <v>28</v>
      </c>
      <c r="AD2" s="12" t="s">
        <v>29</v>
      </c>
      <c r="AE2" s="12" t="s">
        <v>30</v>
      </c>
      <c r="AF2" s="61" t="s">
        <v>31</v>
      </c>
      <c r="AG2" s="12" t="s">
        <v>32</v>
      </c>
      <c r="AH2" s="12" t="s">
        <v>33</v>
      </c>
      <c r="AI2" s="12" t="s">
        <v>34</v>
      </c>
      <c r="AJ2" s="61" t="s">
        <v>35</v>
      </c>
      <c r="AK2" s="12" t="s">
        <v>36</v>
      </c>
      <c r="AL2" s="12" t="s">
        <v>37</v>
      </c>
      <c r="AM2" s="12" t="s">
        <v>38</v>
      </c>
      <c r="AN2" s="61" t="s">
        <v>40</v>
      </c>
      <c r="AO2" s="12" t="s">
        <v>41</v>
      </c>
      <c r="AP2" s="12" t="s">
        <v>42</v>
      </c>
      <c r="AQ2" s="12" t="s">
        <v>43</v>
      </c>
      <c r="AR2" s="61" t="s">
        <v>44</v>
      </c>
      <c r="AS2" s="12" t="s">
        <v>45</v>
      </c>
      <c r="AT2" s="12" t="s">
        <v>46</v>
      </c>
      <c r="AU2" s="12" t="s">
        <v>47</v>
      </c>
      <c r="AV2" s="61" t="s">
        <v>48</v>
      </c>
      <c r="AW2" s="12" t="s">
        <v>49</v>
      </c>
      <c r="AX2" s="12" t="s">
        <v>50</v>
      </c>
      <c r="AY2" s="12" t="s">
        <v>51</v>
      </c>
      <c r="AZ2" s="61" t="s">
        <v>52</v>
      </c>
      <c r="BA2" s="12" t="s">
        <v>53</v>
      </c>
      <c r="BB2" s="12" t="s">
        <v>54</v>
      </c>
      <c r="BC2" s="12" t="s">
        <v>55</v>
      </c>
      <c r="BD2" s="61" t="s">
        <v>56</v>
      </c>
      <c r="BE2" s="12" t="s">
        <v>57</v>
      </c>
      <c r="BF2" s="12" t="s">
        <v>58</v>
      </c>
      <c r="BG2" s="12" t="s">
        <v>59</v>
      </c>
    </row>
    <row r="3" spans="1:59" ht="40.200000000000003" customHeight="1" x14ac:dyDescent="0.25">
      <c r="A3" s="110" t="str">
        <f>IF('0'!$A$1=1,"ЗА КЛАСИФІКАЦІЄЮ ДОХОДІВ БЮДЖЕТУ","CLASSIFICATION OF BUDGET REVENUE")</f>
        <v>ЗА КЛАСИФІКАЦІЄЮ ДОХОДІВ БЮДЖЕТУ</v>
      </c>
      <c r="B3" s="15" t="str">
        <f>IF('0'!$A$1=1,"Усього доходів","Total revenue")</f>
        <v>Усього доходів</v>
      </c>
      <c r="C3" s="16"/>
      <c r="D3" s="65">
        <v>66426.261951730005</v>
      </c>
      <c r="E3" s="65">
        <v>72922.012981679989</v>
      </c>
      <c r="F3" s="65">
        <v>87339.271335090016</v>
      </c>
      <c r="G3" s="66">
        <v>87929.326642979955</v>
      </c>
      <c r="H3" s="65">
        <v>77238.603797860022</v>
      </c>
      <c r="I3" s="65">
        <v>85710.226969429976</v>
      </c>
      <c r="J3" s="65">
        <v>83380.899337960029</v>
      </c>
      <c r="K3" s="66">
        <v>99724.232134129968</v>
      </c>
      <c r="L3" s="65">
        <v>83789.206872140014</v>
      </c>
      <c r="M3" s="65">
        <v>78868.034814219995</v>
      </c>
      <c r="N3" s="65">
        <v>88088.165321270004</v>
      </c>
      <c r="O3" s="66">
        <v>88481.494660089986</v>
      </c>
      <c r="P3" s="65">
        <v>88803.188810830005</v>
      </c>
      <c r="Q3" s="65">
        <v>87127.323648110032</v>
      </c>
      <c r="R3" s="65">
        <v>84938.923295799992</v>
      </c>
      <c r="S3" s="66">
        <v>96214.807910209987</v>
      </c>
      <c r="T3" s="65">
        <v>113205.85782597998</v>
      </c>
      <c r="U3" s="65">
        <v>131488.25115849997</v>
      </c>
      <c r="V3" s="65">
        <v>139634.22286237008</v>
      </c>
      <c r="W3" s="65">
        <v>150366.48035546002</v>
      </c>
      <c r="X3" s="67">
        <v>129158.59955340999</v>
      </c>
      <c r="Y3" s="65">
        <v>136472.90947949004</v>
      </c>
      <c r="Z3" s="65">
        <v>141919.87195137999</v>
      </c>
      <c r="AA3" s="65">
        <v>208731.83858168987</v>
      </c>
      <c r="AB3" s="67">
        <v>174758.78801467997</v>
      </c>
      <c r="AC3" s="65">
        <v>220150.99261685996</v>
      </c>
      <c r="AD3" s="65">
        <v>190848.04037758004</v>
      </c>
      <c r="AE3" s="65">
        <v>207684.02946553007</v>
      </c>
      <c r="AF3" s="67">
        <v>193582.93663206004</v>
      </c>
      <c r="AG3" s="65">
        <v>255423.30018667999</v>
      </c>
      <c r="AH3" s="65">
        <v>225785.15623571991</v>
      </c>
      <c r="AI3" s="65">
        <v>253323.54894277989</v>
      </c>
      <c r="AJ3" s="67">
        <v>210638.3715181</v>
      </c>
      <c r="AK3" s="65">
        <v>296211.38591207995</v>
      </c>
      <c r="AL3" s="65">
        <v>233192.87066803005</v>
      </c>
      <c r="AM3" s="65">
        <v>258302.24482604989</v>
      </c>
      <c r="AN3" s="67">
        <v>211036.46189299994</v>
      </c>
      <c r="AO3" s="65">
        <v>308352.91959693003</v>
      </c>
      <c r="AP3" s="65">
        <v>245720.58206415002</v>
      </c>
      <c r="AQ3" s="65">
        <v>310916.99004833994</v>
      </c>
      <c r="AR3" s="67">
        <v>252185.61376989001</v>
      </c>
      <c r="AS3" s="65">
        <v>339772.00522041996</v>
      </c>
      <c r="AT3" s="65">
        <v>332528.07694510999</v>
      </c>
      <c r="AU3" s="65">
        <v>372410.75938762003</v>
      </c>
      <c r="AV3" s="67">
        <v>328956.68060760997</v>
      </c>
      <c r="AW3" s="65">
        <v>299236.64717743994</v>
      </c>
      <c r="AX3" s="65">
        <v>623635.45484663988</v>
      </c>
      <c r="AY3" s="92">
        <v>535882.27330503031</v>
      </c>
      <c r="AZ3" s="67">
        <v>525920.97881305998</v>
      </c>
      <c r="BA3" s="65">
        <v>776472.91257918009</v>
      </c>
      <c r="BB3" s="65">
        <v>714076.72296024999</v>
      </c>
      <c r="BC3" s="65">
        <v>656010.60724511987</v>
      </c>
      <c r="BD3" s="67">
        <v>642106.98954920995</v>
      </c>
      <c r="BE3" s="65">
        <v>674614.70140111016</v>
      </c>
      <c r="BF3" s="65">
        <v>852616.84621953999</v>
      </c>
      <c r="BG3" s="92">
        <v>954157.64808807976</v>
      </c>
    </row>
    <row r="4" spans="1:59" ht="20.100000000000001" customHeight="1" x14ac:dyDescent="0.25">
      <c r="A4" s="111"/>
      <c r="B4" s="17" t="str">
        <f>IF('0'!$A$1=1,"Офіційні трансферти","Official transfers (interbudget transfers)")</f>
        <v>Офіційні трансферти</v>
      </c>
      <c r="C4" s="18">
        <v>40000000</v>
      </c>
      <c r="D4" s="68">
        <v>615.61748396999997</v>
      </c>
      <c r="E4" s="68">
        <v>672.66990608000015</v>
      </c>
      <c r="F4" s="68">
        <v>692.2366331799999</v>
      </c>
      <c r="G4" s="69">
        <v>738.11805425999978</v>
      </c>
      <c r="H4" s="68">
        <v>284.66492701000004</v>
      </c>
      <c r="I4" s="68">
        <v>348.28187212</v>
      </c>
      <c r="J4" s="68">
        <v>358.08729775000006</v>
      </c>
      <c r="K4" s="69">
        <v>351.48304671999995</v>
      </c>
      <c r="L4" s="68">
        <v>340.62452604000003</v>
      </c>
      <c r="M4" s="68">
        <v>435.08614066999991</v>
      </c>
      <c r="N4" s="68">
        <v>450.43010750000008</v>
      </c>
      <c r="O4" s="69">
        <v>383.14154677999977</v>
      </c>
      <c r="P4" s="68">
        <v>576.92573983</v>
      </c>
      <c r="Q4" s="68">
        <v>475.98143218999996</v>
      </c>
      <c r="R4" s="68">
        <v>525.21149648999994</v>
      </c>
      <c r="S4" s="69">
        <v>539.87655469000015</v>
      </c>
      <c r="T4" s="68">
        <v>728.20471341999996</v>
      </c>
      <c r="U4" s="68">
        <v>801.58216811999978</v>
      </c>
      <c r="V4" s="68">
        <v>827.41202135000003</v>
      </c>
      <c r="W4" s="68">
        <v>786.84919793000017</v>
      </c>
      <c r="X4" s="70">
        <v>841.97866140000008</v>
      </c>
      <c r="Y4" s="68">
        <v>1064.3964175699998</v>
      </c>
      <c r="Z4" s="68">
        <v>1131.0904133000001</v>
      </c>
      <c r="AA4" s="68">
        <v>1134.1149580900001</v>
      </c>
      <c r="AB4" s="70">
        <v>1499.7731478300002</v>
      </c>
      <c r="AC4" s="68">
        <v>1668.2733983399994</v>
      </c>
      <c r="AD4" s="68">
        <v>1457.8379483099998</v>
      </c>
      <c r="AE4" s="68">
        <v>1341.8182936200001</v>
      </c>
      <c r="AF4" s="70">
        <v>1781.1972692899999</v>
      </c>
      <c r="AG4" s="68">
        <v>1979.2268458499998</v>
      </c>
      <c r="AH4" s="68">
        <v>1736.9779472699997</v>
      </c>
      <c r="AI4" s="68">
        <v>1808.8799965100006</v>
      </c>
      <c r="AJ4" s="70">
        <v>2194.10992781</v>
      </c>
      <c r="AK4" s="68">
        <v>2415.1166612799998</v>
      </c>
      <c r="AL4" s="68">
        <v>2051.7068034599997</v>
      </c>
      <c r="AM4" s="68">
        <v>2064.087823599999</v>
      </c>
      <c r="AN4" s="70">
        <v>2716.4057115599999</v>
      </c>
      <c r="AO4" s="68">
        <v>2644.7379499299996</v>
      </c>
      <c r="AP4" s="68">
        <v>2634.6470804199998</v>
      </c>
      <c r="AQ4" s="68">
        <v>2662.2142359200006</v>
      </c>
      <c r="AR4" s="70">
        <v>2920.2463786100002</v>
      </c>
      <c r="AS4" s="68">
        <v>3149.6161849900004</v>
      </c>
      <c r="AT4" s="68">
        <v>3312.8636269999997</v>
      </c>
      <c r="AU4" s="68">
        <v>3193.388780289999</v>
      </c>
      <c r="AV4" s="70">
        <v>1958.68134338</v>
      </c>
      <c r="AW4" s="68">
        <v>1119.8373707699998</v>
      </c>
      <c r="AX4" s="68">
        <v>2548.2857339399998</v>
      </c>
      <c r="AY4" s="68">
        <v>3838.814953510001</v>
      </c>
      <c r="AZ4" s="70">
        <v>8890.34526921</v>
      </c>
      <c r="BA4" s="68">
        <v>9108.2949054399978</v>
      </c>
      <c r="BB4" s="68">
        <v>11202.598304590003</v>
      </c>
      <c r="BC4" s="68">
        <v>13714.071643420004</v>
      </c>
      <c r="BD4" s="70">
        <v>5102.0327964200005</v>
      </c>
      <c r="BE4" s="68">
        <v>7563.8756221499989</v>
      </c>
      <c r="BF4" s="68">
        <v>6027.1423881899991</v>
      </c>
      <c r="BG4" s="68">
        <v>7829.2030117400045</v>
      </c>
    </row>
    <row r="5" spans="1:59" ht="40.200000000000003" customHeight="1" x14ac:dyDescent="0.25">
      <c r="A5" s="111"/>
      <c r="B5" s="15" t="str">
        <f>IF('0'!$A$1=1,"Разом доходів (без урахування міжбюджетних трансфертів)","Revenue (less interbudget transfers)")</f>
        <v>Разом доходів (без урахування міжбюджетних трансфертів)</v>
      </c>
      <c r="C5" s="16"/>
      <c r="D5" s="65">
        <v>65810.644467760008</v>
      </c>
      <c r="E5" s="65">
        <v>72249.343075599973</v>
      </c>
      <c r="F5" s="65">
        <v>86647.034701909986</v>
      </c>
      <c r="G5" s="66">
        <v>87191.208588720008</v>
      </c>
      <c r="H5" s="65">
        <v>76953.938870850019</v>
      </c>
      <c r="I5" s="65">
        <v>85361.945097310003</v>
      </c>
      <c r="J5" s="65">
        <v>83022.812040210003</v>
      </c>
      <c r="K5" s="66">
        <v>99372.749087409989</v>
      </c>
      <c r="L5" s="65">
        <v>83448.582346100011</v>
      </c>
      <c r="M5" s="65">
        <v>78432.948673549981</v>
      </c>
      <c r="N5" s="65">
        <v>87637.735213769978</v>
      </c>
      <c r="O5" s="66">
        <v>88098.353113309975</v>
      </c>
      <c r="P5" s="65">
        <v>88226.263071000008</v>
      </c>
      <c r="Q5" s="65">
        <v>86651.342215920027</v>
      </c>
      <c r="R5" s="65">
        <v>84413.711799309996</v>
      </c>
      <c r="S5" s="66">
        <v>95674.931355520035</v>
      </c>
      <c r="T5" s="65">
        <v>112477.65311255999</v>
      </c>
      <c r="U5" s="65">
        <v>130686.66899037996</v>
      </c>
      <c r="V5" s="65">
        <v>138806.81084101996</v>
      </c>
      <c r="W5" s="65">
        <v>149579.63115753001</v>
      </c>
      <c r="X5" s="67">
        <v>128316.62089201</v>
      </c>
      <c r="Y5" s="65">
        <v>135408.51306192001</v>
      </c>
      <c r="Z5" s="65">
        <v>140788.78153807996</v>
      </c>
      <c r="AA5" s="65">
        <v>207597.72362359997</v>
      </c>
      <c r="AB5" s="67">
        <v>173259.01486684999</v>
      </c>
      <c r="AC5" s="65">
        <v>218482.71921851998</v>
      </c>
      <c r="AD5" s="65">
        <v>189390.20242927002</v>
      </c>
      <c r="AE5" s="65">
        <v>206342.21117190993</v>
      </c>
      <c r="AF5" s="67">
        <v>191801.73936277005</v>
      </c>
      <c r="AG5" s="65">
        <v>253444.07334082999</v>
      </c>
      <c r="AH5" s="65">
        <v>224048.17828845</v>
      </c>
      <c r="AI5" s="65">
        <v>251514.66894627002</v>
      </c>
      <c r="AJ5" s="67">
        <v>208444.26159029</v>
      </c>
      <c r="AK5" s="65">
        <v>293796.2692507999</v>
      </c>
      <c r="AL5" s="65">
        <v>231141.16386456985</v>
      </c>
      <c r="AM5" s="65">
        <v>256238.15700245008</v>
      </c>
      <c r="AN5" s="67">
        <v>208320.05618143996</v>
      </c>
      <c r="AO5" s="65">
        <v>305708.18164699996</v>
      </c>
      <c r="AP5" s="65">
        <v>243085.93498372997</v>
      </c>
      <c r="AQ5" s="65">
        <v>308254.77581241983</v>
      </c>
      <c r="AR5" s="67">
        <v>249265.36739127999</v>
      </c>
      <c r="AS5" s="65">
        <v>336622.38903542992</v>
      </c>
      <c r="AT5" s="65">
        <v>329215.21331810998</v>
      </c>
      <c r="AU5" s="65">
        <v>369217.37060733</v>
      </c>
      <c r="AV5" s="67">
        <v>326997.99926422996</v>
      </c>
      <c r="AW5" s="65">
        <v>298116.80980667</v>
      </c>
      <c r="AX5" s="65">
        <v>621087.16911270004</v>
      </c>
      <c r="AY5" s="65">
        <v>532043.45835151989</v>
      </c>
      <c r="AZ5" s="67">
        <v>517030.63354384998</v>
      </c>
      <c r="BA5" s="65">
        <v>767364.61767374014</v>
      </c>
      <c r="BB5" s="65">
        <v>702874.12465565978</v>
      </c>
      <c r="BC5" s="65">
        <v>642296.53560170019</v>
      </c>
      <c r="BD5" s="67">
        <v>637004.95675279002</v>
      </c>
      <c r="BE5" s="65">
        <v>667050.8257789599</v>
      </c>
      <c r="BF5" s="65">
        <v>846589.70383135008</v>
      </c>
      <c r="BG5" s="65">
        <v>946328.44507633999</v>
      </c>
    </row>
    <row r="6" spans="1:59" ht="35.1" customHeight="1" x14ac:dyDescent="0.25">
      <c r="A6" s="111"/>
      <c r="B6" s="19" t="str">
        <f>IF('0'!$A$1=1,"Податкові надходження","Tax revenue")</f>
        <v>Податкові надходження</v>
      </c>
      <c r="C6" s="18">
        <v>10000000</v>
      </c>
      <c r="D6" s="71">
        <v>57268.747303190008</v>
      </c>
      <c r="E6" s="71">
        <v>62557.197825909992</v>
      </c>
      <c r="F6" s="71">
        <v>69807.915531670034</v>
      </c>
      <c r="G6" s="72">
        <v>71971.130299329991</v>
      </c>
      <c r="H6" s="71">
        <v>65002.534676230018</v>
      </c>
      <c r="I6" s="71">
        <v>71339.672850060015</v>
      </c>
      <c r="J6" s="71">
        <v>65132.187658039998</v>
      </c>
      <c r="K6" s="72">
        <v>73240.789879719989</v>
      </c>
      <c r="L6" s="71">
        <v>67168.318786910007</v>
      </c>
      <c r="M6" s="71">
        <v>64133.385495030001</v>
      </c>
      <c r="N6" s="71">
        <v>64535.905598730023</v>
      </c>
      <c r="O6" s="72">
        <v>66939.441725199984</v>
      </c>
      <c r="P6" s="71">
        <v>62828.987874699997</v>
      </c>
      <c r="Q6" s="71">
        <v>68925.981465690013</v>
      </c>
      <c r="R6" s="71">
        <v>65135.234519849997</v>
      </c>
      <c r="S6" s="72">
        <v>83288.057607319963</v>
      </c>
      <c r="T6" s="71">
        <v>92020.002644490014</v>
      </c>
      <c r="U6" s="71">
        <v>95987.655310189992</v>
      </c>
      <c r="V6" s="71">
        <v>101868.36019862004</v>
      </c>
      <c r="W6" s="71">
        <v>119541.52101639996</v>
      </c>
      <c r="X6" s="73">
        <v>116741.6521303</v>
      </c>
      <c r="Y6" s="71">
        <v>118875.89084241001</v>
      </c>
      <c r="Z6" s="71">
        <v>120480.43280736994</v>
      </c>
      <c r="AA6" s="71">
        <v>147781.45698336</v>
      </c>
      <c r="AB6" s="73">
        <v>158077.90694139001</v>
      </c>
      <c r="AC6" s="71">
        <v>136835.544184</v>
      </c>
      <c r="AD6" s="71">
        <v>159826.05993829999</v>
      </c>
      <c r="AE6" s="71">
        <v>172414.17511411995</v>
      </c>
      <c r="AF6" s="73">
        <v>172412.93582737001</v>
      </c>
      <c r="AG6" s="71">
        <v>176821.60254033</v>
      </c>
      <c r="AH6" s="71">
        <v>193356.98365573998</v>
      </c>
      <c r="AI6" s="71">
        <v>211224.1237</v>
      </c>
      <c r="AJ6" s="73">
        <v>186923.4097581</v>
      </c>
      <c r="AK6" s="71">
        <v>190639.40309493995</v>
      </c>
      <c r="AL6" s="71">
        <v>200812.81277912995</v>
      </c>
      <c r="AM6" s="71">
        <v>221400.41574312991</v>
      </c>
      <c r="AN6" s="73">
        <v>188674.90033986</v>
      </c>
      <c r="AO6" s="71">
        <v>171708.37566938001</v>
      </c>
      <c r="AP6" s="71">
        <v>214597.03229054</v>
      </c>
      <c r="AQ6" s="71">
        <v>276135.33272454003</v>
      </c>
      <c r="AR6" s="73">
        <v>228454.54316175001</v>
      </c>
      <c r="AS6" s="71">
        <v>252138.09387923998</v>
      </c>
      <c r="AT6" s="71">
        <v>292694.00309674995</v>
      </c>
      <c r="AU6" s="71">
        <v>333804.24716799008</v>
      </c>
      <c r="AV6" s="73">
        <v>238104.47891500001</v>
      </c>
      <c r="AW6" s="71">
        <v>183512.25801398995</v>
      </c>
      <c r="AX6" s="71">
        <v>264710.6568520799</v>
      </c>
      <c r="AY6" s="71">
        <v>263436.99945172016</v>
      </c>
      <c r="AZ6" s="73">
        <v>251345.97642354999</v>
      </c>
      <c r="BA6" s="71">
        <v>276298.58097271004</v>
      </c>
      <c r="BB6" s="71">
        <v>317703.68650827999</v>
      </c>
      <c r="BC6" s="71">
        <v>358195.83230693993</v>
      </c>
      <c r="BD6" s="73">
        <v>405793.36765405</v>
      </c>
      <c r="BE6" s="71">
        <v>386636.25322545005</v>
      </c>
      <c r="BF6" s="71">
        <v>408909.63832363987</v>
      </c>
      <c r="BG6" s="71">
        <v>445850.35303043027</v>
      </c>
    </row>
    <row r="7" spans="1:59" ht="31.2" x14ac:dyDescent="0.25">
      <c r="A7" s="111"/>
      <c r="B7" s="20" t="str">
        <f>IF('0'!$A$1=1,"Податки на доходи, податки на прибуток, податки на збільшення ринкової вартості","Tax on income, profits, and capital gains")</f>
        <v>Податки на доходи, податки на прибуток, податки на збільшення ринкової вартості</v>
      </c>
      <c r="C7" s="21">
        <v>11000000</v>
      </c>
      <c r="D7" s="74">
        <v>12714.73398001</v>
      </c>
      <c r="E7" s="74">
        <v>15603.942881569996</v>
      </c>
      <c r="F7" s="74">
        <v>14912.594358069997</v>
      </c>
      <c r="G7" s="75">
        <v>17667.627449580003</v>
      </c>
      <c r="H7" s="74">
        <v>15827.308521770001</v>
      </c>
      <c r="I7" s="74">
        <v>16007.929856800003</v>
      </c>
      <c r="J7" s="74">
        <v>12799.654009219998</v>
      </c>
      <c r="K7" s="75">
        <v>17741.225408869999</v>
      </c>
      <c r="L7" s="74">
        <v>20031.678058260004</v>
      </c>
      <c r="M7" s="74">
        <v>13932.166970649996</v>
      </c>
      <c r="N7" s="74">
        <v>13735.122753620002</v>
      </c>
      <c r="O7" s="75">
        <v>14184.485037590006</v>
      </c>
      <c r="P7" s="74">
        <v>17212.584027909998</v>
      </c>
      <c r="Q7" s="74">
        <v>11456.445699900003</v>
      </c>
      <c r="R7" s="74">
        <v>11587.04381177</v>
      </c>
      <c r="S7" s="75">
        <v>12331.640192830004</v>
      </c>
      <c r="T7" s="74">
        <v>24346.069148720002</v>
      </c>
      <c r="U7" s="74">
        <v>18029.468599599997</v>
      </c>
      <c r="V7" s="74">
        <v>17607.894088490008</v>
      </c>
      <c r="W7" s="74">
        <v>19854.887816009999</v>
      </c>
      <c r="X7" s="76">
        <v>27141.935039010001</v>
      </c>
      <c r="Y7" s="74">
        <v>24324.660006260005</v>
      </c>
      <c r="Z7" s="74">
        <v>26729.434797790003</v>
      </c>
      <c r="AA7" s="74">
        <v>35958.562792950019</v>
      </c>
      <c r="AB7" s="76">
        <v>29008.219244309999</v>
      </c>
      <c r="AC7" s="74">
        <v>37205.848417819994</v>
      </c>
      <c r="AD7" s="74">
        <v>35676.494662459998</v>
      </c>
      <c r="AE7" s="74">
        <v>40054.776069140004</v>
      </c>
      <c r="AF7" s="76">
        <v>48819.708667639992</v>
      </c>
      <c r="AG7" s="74">
        <v>45707.788108370005</v>
      </c>
      <c r="AH7" s="74">
        <v>45575.325312870002</v>
      </c>
      <c r="AI7" s="74">
        <v>48521.273167259991</v>
      </c>
      <c r="AJ7" s="76">
        <v>53039.376889530002</v>
      </c>
      <c r="AK7" s="74">
        <v>51038.598473239996</v>
      </c>
      <c r="AL7" s="74">
        <v>51338.217647119978</v>
      </c>
      <c r="AM7" s="74">
        <v>61624.164076859975</v>
      </c>
      <c r="AN7" s="76">
        <v>61656.919199479998</v>
      </c>
      <c r="AO7" s="74">
        <v>46920.935247819994</v>
      </c>
      <c r="AP7" s="74">
        <v>48980.94007216001</v>
      </c>
      <c r="AQ7" s="74">
        <v>68417.514875339984</v>
      </c>
      <c r="AR7" s="76">
        <v>60297.655173599996</v>
      </c>
      <c r="AS7" s="74">
        <v>70593.605091539997</v>
      </c>
      <c r="AT7" s="74">
        <v>74788.707807000013</v>
      </c>
      <c r="AU7" s="74">
        <v>79626.999671500002</v>
      </c>
      <c r="AV7" s="76">
        <v>67892.340124879993</v>
      </c>
      <c r="AW7" s="74">
        <v>61904.462978750002</v>
      </c>
      <c r="AX7" s="74">
        <v>62591.371455199973</v>
      </c>
      <c r="AY7" s="74">
        <v>73088.961586860009</v>
      </c>
      <c r="AZ7" s="76">
        <v>72386.203718019999</v>
      </c>
      <c r="BA7" s="74">
        <v>75678.486391860002</v>
      </c>
      <c r="BB7" s="74">
        <v>83174.103033560008</v>
      </c>
      <c r="BC7" s="74">
        <v>119543.10539004003</v>
      </c>
      <c r="BD7" s="76">
        <v>164360.64151891001</v>
      </c>
      <c r="BE7" s="74">
        <v>129112.57443604001</v>
      </c>
      <c r="BF7" s="74">
        <v>138080.21674313</v>
      </c>
      <c r="BG7" s="74">
        <v>165678.84852123988</v>
      </c>
    </row>
    <row r="8" spans="1:59" ht="18" customHeight="1" x14ac:dyDescent="0.25">
      <c r="A8" s="111"/>
      <c r="B8" s="23" t="str">
        <f>IF('0'!$A$1=1,"Податок та збір на доходи фізичних осіб","Personal income tax")</f>
        <v>Податок та збір на доходи фізичних осіб</v>
      </c>
      <c r="C8" s="21">
        <v>11010000</v>
      </c>
      <c r="D8" s="74">
        <v>1276.7829309700001</v>
      </c>
      <c r="E8" s="74">
        <v>1543.2059681800001</v>
      </c>
      <c r="F8" s="74">
        <v>1597.8341008199995</v>
      </c>
      <c r="G8" s="75">
        <v>1741.6388592499998</v>
      </c>
      <c r="H8" s="74">
        <v>1544.02982008</v>
      </c>
      <c r="I8" s="74">
        <v>1758.1291180299997</v>
      </c>
      <c r="J8" s="74">
        <v>1804.4105136699995</v>
      </c>
      <c r="K8" s="75">
        <v>1919.8028270700006</v>
      </c>
      <c r="L8" s="74">
        <v>1682.0034699399998</v>
      </c>
      <c r="M8" s="74">
        <v>1911.5029167899997</v>
      </c>
      <c r="N8" s="74">
        <v>1900.3665981000004</v>
      </c>
      <c r="O8" s="75">
        <v>2071.1643608099985</v>
      </c>
      <c r="P8" s="74">
        <v>1761.80097432</v>
      </c>
      <c r="Q8" s="74">
        <v>2066.46348382</v>
      </c>
      <c r="R8" s="74">
        <v>3339.1720880600005</v>
      </c>
      <c r="S8" s="75">
        <v>5478.3306667899997</v>
      </c>
      <c r="T8" s="74">
        <v>9445.2337851100001</v>
      </c>
      <c r="U8" s="74">
        <v>11065.191222240001</v>
      </c>
      <c r="V8" s="74">
        <v>11404.693719550003</v>
      </c>
      <c r="W8" s="74">
        <v>13146.874720199998</v>
      </c>
      <c r="X8" s="76">
        <v>12618.918775540002</v>
      </c>
      <c r="Y8" s="74">
        <v>14409.271394269996</v>
      </c>
      <c r="Z8" s="74">
        <v>15021.863501150001</v>
      </c>
      <c r="AA8" s="74">
        <v>17760.411410110006</v>
      </c>
      <c r="AB8" s="76">
        <v>15992.901727560002</v>
      </c>
      <c r="AC8" s="74">
        <v>18562.777576199998</v>
      </c>
      <c r="AD8" s="74">
        <v>19058.078561849994</v>
      </c>
      <c r="AE8" s="74">
        <v>21419.645797059988</v>
      </c>
      <c r="AF8" s="76">
        <v>19663.815569819999</v>
      </c>
      <c r="AG8" s="74">
        <v>22650.431498770005</v>
      </c>
      <c r="AH8" s="74">
        <v>23281.302399609995</v>
      </c>
      <c r="AI8" s="74">
        <v>26146.236235640012</v>
      </c>
      <c r="AJ8" s="76">
        <v>24068.769229780006</v>
      </c>
      <c r="AK8" s="74">
        <v>27165.508052249996</v>
      </c>
      <c r="AL8" s="74">
        <v>28400.040450879984</v>
      </c>
      <c r="AM8" s="74">
        <v>30319.715871420005</v>
      </c>
      <c r="AN8" s="76">
        <v>28120.625072549999</v>
      </c>
      <c r="AO8" s="74">
        <v>26144.934022879999</v>
      </c>
      <c r="AP8" s="74">
        <v>29482.475151990016</v>
      </c>
      <c r="AQ8" s="74">
        <v>33533.234605749982</v>
      </c>
      <c r="AR8" s="76">
        <v>29565.741977279999</v>
      </c>
      <c r="AS8" s="74">
        <v>34117.035125779999</v>
      </c>
      <c r="AT8" s="74">
        <v>34286.250973550006</v>
      </c>
      <c r="AU8" s="74">
        <v>39586.192249919986</v>
      </c>
      <c r="AV8" s="76">
        <v>31761.634144150001</v>
      </c>
      <c r="AW8" s="74">
        <v>33446.73220459999</v>
      </c>
      <c r="AX8" s="74">
        <v>38966.511576360004</v>
      </c>
      <c r="AY8" s="74">
        <v>44252.394115310017</v>
      </c>
      <c r="AZ8" s="76">
        <v>37598.202561089995</v>
      </c>
      <c r="BA8" s="74">
        <v>42603.865873049996</v>
      </c>
      <c r="BB8" s="74">
        <v>44919.191343220009</v>
      </c>
      <c r="BC8" s="74">
        <v>81823.505750009994</v>
      </c>
      <c r="BD8" s="76">
        <v>67628.890295610006</v>
      </c>
      <c r="BE8" s="74">
        <v>78292.725327590015</v>
      </c>
      <c r="BF8" s="74">
        <v>84737.331798129977</v>
      </c>
      <c r="BG8" s="74">
        <v>95435.949021329958</v>
      </c>
    </row>
    <row r="9" spans="1:59" ht="18" customHeight="1" x14ac:dyDescent="0.25">
      <c r="A9" s="111"/>
      <c r="B9" s="23" t="str">
        <f>IF('0'!$A$1=1,"Податок на прибуток підприємств","Corporate profit tax")</f>
        <v>Податок на прибуток підприємств</v>
      </c>
      <c r="C9" s="21">
        <v>11020000</v>
      </c>
      <c r="D9" s="74">
        <v>11437.951049039999</v>
      </c>
      <c r="E9" s="74">
        <v>14060.736913389996</v>
      </c>
      <c r="F9" s="74">
        <v>13314.76025725</v>
      </c>
      <c r="G9" s="75">
        <v>15925.988590330002</v>
      </c>
      <c r="H9" s="74">
        <v>14283.278701690002</v>
      </c>
      <c r="I9" s="74">
        <v>14249.800738770004</v>
      </c>
      <c r="J9" s="74">
        <v>10995.243495550003</v>
      </c>
      <c r="K9" s="75">
        <v>15821.422581799998</v>
      </c>
      <c r="L9" s="74">
        <v>18349.674588320002</v>
      </c>
      <c r="M9" s="74">
        <v>12020.66405386</v>
      </c>
      <c r="N9" s="74">
        <v>11834.756155520001</v>
      </c>
      <c r="O9" s="75">
        <v>12113.32067678</v>
      </c>
      <c r="P9" s="74">
        <v>15450.783053589999</v>
      </c>
      <c r="Q9" s="74">
        <v>9389.9822160799995</v>
      </c>
      <c r="R9" s="74">
        <v>8247.8717237099954</v>
      </c>
      <c r="S9" s="75">
        <v>6853.3095260400005</v>
      </c>
      <c r="T9" s="74">
        <v>14900.83536361</v>
      </c>
      <c r="U9" s="74">
        <v>6964.2773773599984</v>
      </c>
      <c r="V9" s="74">
        <v>6203.2003689400008</v>
      </c>
      <c r="W9" s="74">
        <v>6708.0130958099908</v>
      </c>
      <c r="X9" s="76">
        <v>14523.016263469999</v>
      </c>
      <c r="Y9" s="74">
        <v>9915.3886119900017</v>
      </c>
      <c r="Z9" s="74">
        <v>11707.57129664001</v>
      </c>
      <c r="AA9" s="74">
        <v>18198.151382839998</v>
      </c>
      <c r="AB9" s="76">
        <v>13015.317516750001</v>
      </c>
      <c r="AC9" s="74">
        <v>18643.07084162</v>
      </c>
      <c r="AD9" s="74">
        <v>16618.416100610004</v>
      </c>
      <c r="AE9" s="74">
        <v>18635.130272079994</v>
      </c>
      <c r="AF9" s="76">
        <v>29155.893097819997</v>
      </c>
      <c r="AG9" s="74">
        <v>23057.356609600003</v>
      </c>
      <c r="AH9" s="74">
        <v>22294.02291326</v>
      </c>
      <c r="AI9" s="74">
        <v>22375.036931620009</v>
      </c>
      <c r="AJ9" s="76">
        <v>28970.607659749996</v>
      </c>
      <c r="AK9" s="74">
        <v>23873.090420990007</v>
      </c>
      <c r="AL9" s="74">
        <v>22938.177196240002</v>
      </c>
      <c r="AM9" s="74">
        <v>31304.44820544</v>
      </c>
      <c r="AN9" s="76">
        <v>33536.294126929999</v>
      </c>
      <c r="AO9" s="74">
        <v>20776.001224940002</v>
      </c>
      <c r="AP9" s="74">
        <v>19498.464920170001</v>
      </c>
      <c r="AQ9" s="74">
        <v>34884.280269590003</v>
      </c>
      <c r="AR9" s="76">
        <v>30731.913196319998</v>
      </c>
      <c r="AS9" s="74">
        <v>36476.569965759998</v>
      </c>
      <c r="AT9" s="74">
        <v>40502.456833450007</v>
      </c>
      <c r="AU9" s="74">
        <v>40040.807421579986</v>
      </c>
      <c r="AV9" s="76">
        <v>36130.705980730003</v>
      </c>
      <c r="AW9" s="74">
        <v>28457.730774149997</v>
      </c>
      <c r="AX9" s="74">
        <v>23624.859878840005</v>
      </c>
      <c r="AY9" s="74">
        <v>28836.567471550006</v>
      </c>
      <c r="AZ9" s="76">
        <v>34788.001156929997</v>
      </c>
      <c r="BA9" s="74">
        <v>33074.620518809992</v>
      </c>
      <c r="BB9" s="74">
        <v>38254.908998340004</v>
      </c>
      <c r="BC9" s="74">
        <v>37719.593588029995</v>
      </c>
      <c r="BD9" s="76">
        <v>96731.751663880001</v>
      </c>
      <c r="BE9" s="74">
        <v>50819.849617049986</v>
      </c>
      <c r="BF9" s="74">
        <v>53342.890256720028</v>
      </c>
      <c r="BG9" s="74">
        <v>70242.896659909995</v>
      </c>
    </row>
    <row r="10" spans="1:59" ht="25.2" customHeight="1" x14ac:dyDescent="0.25">
      <c r="A10" s="111"/>
      <c r="B10" s="20" t="str">
        <f>IF('0'!$A$1=1,"Рентна плата та плата за спеціальне використання природних ресурсів, з них:","Rent and payments for special use of natural resources, inc.:")</f>
        <v>Рентна плата та плата за спеціальне використання природних ресурсів, з них:</v>
      </c>
      <c r="C10" s="21">
        <v>13000000</v>
      </c>
      <c r="D10" s="74">
        <v>313.57873047999999</v>
      </c>
      <c r="E10" s="74">
        <v>499.49541376999991</v>
      </c>
      <c r="F10" s="74">
        <v>508.48641779000025</v>
      </c>
      <c r="G10" s="75">
        <v>585.81412224999985</v>
      </c>
      <c r="H10" s="74">
        <v>511.90864131000001</v>
      </c>
      <c r="I10" s="74">
        <v>597.0716011899998</v>
      </c>
      <c r="J10" s="74">
        <v>552.17632716000003</v>
      </c>
      <c r="K10" s="75">
        <v>632.09010310999997</v>
      </c>
      <c r="L10" s="74">
        <v>2847.2761497500001</v>
      </c>
      <c r="M10" s="74">
        <v>3585.4258653000002</v>
      </c>
      <c r="N10" s="74">
        <v>3646.8187326799989</v>
      </c>
      <c r="O10" s="75">
        <v>3780.5202606599978</v>
      </c>
      <c r="P10" s="74">
        <v>3646.8174480800003</v>
      </c>
      <c r="Q10" s="74">
        <v>4108.6172232400004</v>
      </c>
      <c r="R10" s="74">
        <v>4241.5543681200006</v>
      </c>
      <c r="S10" s="75">
        <v>7039.141675410001</v>
      </c>
      <c r="T10" s="74">
        <v>3929.4092807799998</v>
      </c>
      <c r="U10" s="74">
        <v>9249.0894344100016</v>
      </c>
      <c r="V10" s="74">
        <v>8680.6841031400018</v>
      </c>
      <c r="W10" s="74">
        <v>17944.637852760003</v>
      </c>
      <c r="X10" s="76">
        <v>12633.7305557</v>
      </c>
      <c r="Y10" s="74">
        <v>6873.4539386399993</v>
      </c>
      <c r="Z10" s="74">
        <v>9947.6833583800035</v>
      </c>
      <c r="AA10" s="74">
        <v>14637.34517783</v>
      </c>
      <c r="AB10" s="76">
        <v>20297.847656870003</v>
      </c>
      <c r="AC10" s="74">
        <v>5364.403381479995</v>
      </c>
      <c r="AD10" s="74">
        <v>13905.684262140006</v>
      </c>
      <c r="AE10" s="74">
        <v>9093.1904677999992</v>
      </c>
      <c r="AF10" s="76">
        <v>8963.1166732999991</v>
      </c>
      <c r="AG10" s="74">
        <v>10045.460243870002</v>
      </c>
      <c r="AH10" s="74">
        <v>12059.343304710001</v>
      </c>
      <c r="AI10" s="74">
        <v>14197.772373699994</v>
      </c>
      <c r="AJ10" s="76">
        <v>12501.608782100002</v>
      </c>
      <c r="AK10" s="74">
        <v>12920.603159500004</v>
      </c>
      <c r="AL10" s="74">
        <v>10039.732099209999</v>
      </c>
      <c r="AM10" s="74">
        <v>11284.922188049997</v>
      </c>
      <c r="AN10" s="76">
        <v>7130.0671882699999</v>
      </c>
      <c r="AO10" s="74">
        <v>6532.3415985199999</v>
      </c>
      <c r="AP10" s="74">
        <v>8288.2436245699992</v>
      </c>
      <c r="AQ10" s="74">
        <v>30525.068212349997</v>
      </c>
      <c r="AR10" s="76">
        <v>11914.905197459999</v>
      </c>
      <c r="AS10" s="74">
        <v>12949.65826618</v>
      </c>
      <c r="AT10" s="74">
        <v>16803.478732489995</v>
      </c>
      <c r="AU10" s="74">
        <v>39081.349919020002</v>
      </c>
      <c r="AV10" s="76">
        <v>22582.608471509997</v>
      </c>
      <c r="AW10" s="74">
        <v>22026.774340909993</v>
      </c>
      <c r="AX10" s="74">
        <v>19797.784063529994</v>
      </c>
      <c r="AY10" s="74">
        <v>20957.864420250015</v>
      </c>
      <c r="AZ10" s="76">
        <v>16906.884845379998</v>
      </c>
      <c r="BA10" s="74">
        <v>14947.688592890005</v>
      </c>
      <c r="BB10" s="74">
        <v>17484.767447719998</v>
      </c>
      <c r="BC10" s="74">
        <v>10988.345984060004</v>
      </c>
      <c r="BD10" s="76">
        <v>10632.14705114</v>
      </c>
      <c r="BE10" s="74">
        <v>14975.211383269998</v>
      </c>
      <c r="BF10" s="74">
        <v>14070.023502079999</v>
      </c>
      <c r="BG10" s="74">
        <v>12753.119912050006</v>
      </c>
    </row>
    <row r="11" spans="1:59" ht="18" customHeight="1" x14ac:dyDescent="0.25">
      <c r="A11" s="111"/>
      <c r="B11" s="23" t="str">
        <f>IF('0'!$A$1=1,"Рентна плата за користування надрами","Rent on subsoil use")</f>
        <v>Рентна плата за користування надрами</v>
      </c>
      <c r="C11" s="21">
        <v>13030000</v>
      </c>
      <c r="D11" s="74">
        <v>173.48324359</v>
      </c>
      <c r="E11" s="74">
        <v>337.64522234999993</v>
      </c>
      <c r="F11" s="74">
        <v>321.98490373999994</v>
      </c>
      <c r="G11" s="75">
        <v>405.67325412000002</v>
      </c>
      <c r="H11" s="74">
        <v>340.24285135000002</v>
      </c>
      <c r="I11" s="74">
        <v>419.60040393999998</v>
      </c>
      <c r="J11" s="74">
        <v>336.20872346000021</v>
      </c>
      <c r="K11" s="75">
        <v>424.40896331999988</v>
      </c>
      <c r="L11" s="74">
        <v>2655.4356750699999</v>
      </c>
      <c r="M11" s="74">
        <v>3392.5058033000005</v>
      </c>
      <c r="N11" s="74">
        <v>3408.84382671</v>
      </c>
      <c r="O11" s="75">
        <v>3563.4396291000012</v>
      </c>
      <c r="P11" s="74">
        <v>3457.8199575100002</v>
      </c>
      <c r="Q11" s="74">
        <v>3912.6765985299994</v>
      </c>
      <c r="R11" s="74">
        <v>4013.1448404999992</v>
      </c>
      <c r="S11" s="75">
        <v>6815.4334649299999</v>
      </c>
      <c r="T11" s="74">
        <v>3261.7758374800001</v>
      </c>
      <c r="U11" s="74">
        <v>8502.3112162100006</v>
      </c>
      <c r="V11" s="74">
        <v>7969.3144283900001</v>
      </c>
      <c r="W11" s="74">
        <v>17256.205389000002</v>
      </c>
      <c r="X11" s="76">
        <v>11730.660660279998</v>
      </c>
      <c r="Y11" s="74">
        <v>5680.5246322400017</v>
      </c>
      <c r="Z11" s="74">
        <v>8736.3042817599999</v>
      </c>
      <c r="AA11" s="74">
        <v>13551.649583049999</v>
      </c>
      <c r="AB11" s="76">
        <v>19246.04918727</v>
      </c>
      <c r="AC11" s="74">
        <v>4164.7584240999968</v>
      </c>
      <c r="AD11" s="74">
        <v>12652.983412160003</v>
      </c>
      <c r="AE11" s="74">
        <v>7811.7413965000014</v>
      </c>
      <c r="AF11" s="76">
        <v>7619.3558113600002</v>
      </c>
      <c r="AG11" s="74">
        <v>8740.7538183600009</v>
      </c>
      <c r="AH11" s="74">
        <v>10597.750341770001</v>
      </c>
      <c r="AI11" s="74">
        <v>12859.571064120002</v>
      </c>
      <c r="AJ11" s="76">
        <v>11178.909802209999</v>
      </c>
      <c r="AK11" s="74">
        <v>11592.385321610005</v>
      </c>
      <c r="AL11" s="74">
        <v>8645.860996899999</v>
      </c>
      <c r="AM11" s="74">
        <v>9841.3258258099995</v>
      </c>
      <c r="AN11" s="76">
        <v>5726.7845661899992</v>
      </c>
      <c r="AO11" s="74">
        <v>5325.1382693800006</v>
      </c>
      <c r="AP11" s="74">
        <v>6858.7638924100029</v>
      </c>
      <c r="AQ11" s="74">
        <v>29211.41562589999</v>
      </c>
      <c r="AR11" s="76">
        <v>10560.703690819999</v>
      </c>
      <c r="AS11" s="74">
        <v>11703.333095710001</v>
      </c>
      <c r="AT11" s="74">
        <v>15469.723028020002</v>
      </c>
      <c r="AU11" s="74">
        <v>37835.465396120002</v>
      </c>
      <c r="AV11" s="76">
        <v>21323.88078385</v>
      </c>
      <c r="AW11" s="74">
        <v>21050.585062469992</v>
      </c>
      <c r="AX11" s="74">
        <v>18829.593383959997</v>
      </c>
      <c r="AY11" s="74">
        <v>19807.679165630012</v>
      </c>
      <c r="AZ11" s="76">
        <v>15960.817874959999</v>
      </c>
      <c r="BA11" s="74">
        <v>13926.708635760002</v>
      </c>
      <c r="BB11" s="74">
        <v>16257.994464549993</v>
      </c>
      <c r="BC11" s="74">
        <v>9911.3489078500079</v>
      </c>
      <c r="BD11" s="76">
        <v>9433.8048305200009</v>
      </c>
      <c r="BE11" s="74">
        <v>14007.460760259999</v>
      </c>
      <c r="BF11" s="74">
        <v>12879.798971639995</v>
      </c>
      <c r="BG11" s="74">
        <v>11332.350244950007</v>
      </c>
    </row>
    <row r="12" spans="1:59" ht="25.2" customHeight="1" x14ac:dyDescent="0.25">
      <c r="A12" s="111"/>
      <c r="B12" s="20" t="str">
        <f>IF('0'!$A$1=1,"Внутрішні податки на товари та послуги","Domestic taxes on goods and services")</f>
        <v>Внутрішні податки на товари та послуги</v>
      </c>
      <c r="C12" s="21">
        <v>14000000</v>
      </c>
      <c r="D12" s="74">
        <v>36089.564430840001</v>
      </c>
      <c r="E12" s="74">
        <v>37951.021829439989</v>
      </c>
      <c r="F12" s="74">
        <v>45553.966269429991</v>
      </c>
      <c r="G12" s="75">
        <v>43510.382204299982</v>
      </c>
      <c r="H12" s="74">
        <v>39531.271891349999</v>
      </c>
      <c r="I12" s="74">
        <v>45922.253845050014</v>
      </c>
      <c r="J12" s="74">
        <v>43929.596395509987</v>
      </c>
      <c r="K12" s="75">
        <v>46629.341219369991</v>
      </c>
      <c r="L12" s="74">
        <v>38532.144633889999</v>
      </c>
      <c r="M12" s="74">
        <v>40911.010312169979</v>
      </c>
      <c r="N12" s="74">
        <v>41162.286294000005</v>
      </c>
      <c r="O12" s="75">
        <v>42973.357214870004</v>
      </c>
      <c r="P12" s="74">
        <v>35399.03673159</v>
      </c>
      <c r="Q12" s="74">
        <v>47686.27293756001</v>
      </c>
      <c r="R12" s="74">
        <v>43450.027560610004</v>
      </c>
      <c r="S12" s="75">
        <v>57429.765974270005</v>
      </c>
      <c r="T12" s="74">
        <v>55505.062153170002</v>
      </c>
      <c r="U12" s="74">
        <v>57236.023963479995</v>
      </c>
      <c r="V12" s="74">
        <v>62477.71371125002</v>
      </c>
      <c r="W12" s="74">
        <v>66344.182861350011</v>
      </c>
      <c r="X12" s="76">
        <v>71968.853372009995</v>
      </c>
      <c r="Y12" s="74">
        <v>83222.639697489969</v>
      </c>
      <c r="Z12" s="74">
        <v>78306.982430359989</v>
      </c>
      <c r="AA12" s="74">
        <v>92130.029621850001</v>
      </c>
      <c r="AB12" s="76">
        <v>102841.4885812</v>
      </c>
      <c r="AC12" s="74">
        <v>93856.60468622997</v>
      </c>
      <c r="AD12" s="74">
        <v>105460.64976976998</v>
      </c>
      <c r="AE12" s="74">
        <v>120115.31296685</v>
      </c>
      <c r="AF12" s="76">
        <v>107641.71125933001</v>
      </c>
      <c r="AG12" s="74">
        <v>116483.00679138003</v>
      </c>
      <c r="AH12" s="74">
        <v>128040.93150911003</v>
      </c>
      <c r="AI12" s="74">
        <v>141194.95553295</v>
      </c>
      <c r="AJ12" s="76">
        <v>112964.19269380003</v>
      </c>
      <c r="AK12" s="74">
        <v>118808.16138850999</v>
      </c>
      <c r="AL12" s="74">
        <v>130716.86067767997</v>
      </c>
      <c r="AM12" s="74">
        <v>139558.89924161998</v>
      </c>
      <c r="AN12" s="76">
        <v>112053.11060619999</v>
      </c>
      <c r="AO12" s="74">
        <v>111772.45094725002</v>
      </c>
      <c r="AP12" s="74">
        <v>148257.11638985999</v>
      </c>
      <c r="AQ12" s="74">
        <v>166813.52841249993</v>
      </c>
      <c r="AR12" s="76">
        <v>146896.13729376</v>
      </c>
      <c r="AS12" s="74">
        <v>158600.70382020003</v>
      </c>
      <c r="AT12" s="74">
        <v>189827.87578626996</v>
      </c>
      <c r="AU12" s="74">
        <v>203615.63582183997</v>
      </c>
      <c r="AV12" s="76">
        <v>140498.84723329</v>
      </c>
      <c r="AW12" s="74">
        <v>97130.199615639984</v>
      </c>
      <c r="AX12" s="74">
        <v>172915.33343875004</v>
      </c>
      <c r="AY12" s="74">
        <v>158809.40682624007</v>
      </c>
      <c r="AZ12" s="76">
        <v>152281.60952394002</v>
      </c>
      <c r="BA12" s="74">
        <v>174969.40846892001</v>
      </c>
      <c r="BB12" s="74">
        <v>205080.63023097999</v>
      </c>
      <c r="BC12" s="74">
        <v>215812.29085388989</v>
      </c>
      <c r="BD12" s="76">
        <v>217274.09286424</v>
      </c>
      <c r="BE12" s="74">
        <v>229809.32116758003</v>
      </c>
      <c r="BF12" s="74">
        <v>243812.47682444996</v>
      </c>
      <c r="BG12" s="74">
        <v>253965.89552314009</v>
      </c>
    </row>
    <row r="13" spans="1:59" ht="50.1" customHeight="1" x14ac:dyDescent="0.25">
      <c r="A13" s="111"/>
      <c r="B13" s="23" t="str">
        <f>IF('0'!$A$1=1,"Акцизний податок з вироблених в Україні підакцизних товарів (продукції), включаючи особливий податок на операції з відчуження цінних паперів та операцій з деривативами","Excise duty on produced goods")</f>
        <v>Акцизний податок з вироблених в Україні підакцизних товарів (продукції), включаючи особливий податок на операції з відчуження цінних паперів та операцій з деривативами</v>
      </c>
      <c r="C13" s="21">
        <v>14020000</v>
      </c>
      <c r="D13" s="74">
        <v>5264.6709598800007</v>
      </c>
      <c r="E13" s="74">
        <v>6160.7410411599994</v>
      </c>
      <c r="F13" s="74">
        <v>7474.2131642800014</v>
      </c>
      <c r="G13" s="75">
        <v>6289.4993317999979</v>
      </c>
      <c r="H13" s="74">
        <v>5755.2672216999999</v>
      </c>
      <c r="I13" s="74">
        <v>7517.0200414899991</v>
      </c>
      <c r="J13" s="74">
        <v>7707.9497647299977</v>
      </c>
      <c r="K13" s="75">
        <v>6437.6292642100016</v>
      </c>
      <c r="L13" s="74">
        <v>7531.3088274900019</v>
      </c>
      <c r="M13" s="74">
        <v>6804.0302257500007</v>
      </c>
      <c r="N13" s="74">
        <v>6514.8010193999999</v>
      </c>
      <c r="O13" s="75">
        <v>5512.5093988500012</v>
      </c>
      <c r="P13" s="74">
        <v>5238.3743746099999</v>
      </c>
      <c r="Q13" s="74">
        <v>7384.1295037999998</v>
      </c>
      <c r="R13" s="74">
        <v>8171.9450334599969</v>
      </c>
      <c r="S13" s="75">
        <v>7291.0105396199979</v>
      </c>
      <c r="T13" s="74">
        <v>7650.3858286100012</v>
      </c>
      <c r="U13" s="74">
        <v>9809.744357800002</v>
      </c>
      <c r="V13" s="74">
        <v>10208.191605659998</v>
      </c>
      <c r="W13" s="74">
        <v>11115.442532370002</v>
      </c>
      <c r="X13" s="76">
        <v>12020.402916359999</v>
      </c>
      <c r="Y13" s="74">
        <v>13254.577525019999</v>
      </c>
      <c r="Z13" s="74">
        <v>14378.253786579993</v>
      </c>
      <c r="AA13" s="74">
        <v>15463.020437430008</v>
      </c>
      <c r="AB13" s="76">
        <v>15005.53661282</v>
      </c>
      <c r="AC13" s="74">
        <v>15686.903704979999</v>
      </c>
      <c r="AD13" s="74">
        <v>17617.882262789994</v>
      </c>
      <c r="AE13" s="74">
        <v>17993.394225639997</v>
      </c>
      <c r="AF13" s="76">
        <v>13344.80369094</v>
      </c>
      <c r="AG13" s="74">
        <v>15219.373866710001</v>
      </c>
      <c r="AH13" s="74">
        <v>20611.16176802</v>
      </c>
      <c r="AI13" s="74">
        <v>21968.463429400006</v>
      </c>
      <c r="AJ13" s="76">
        <v>12822.757065220001</v>
      </c>
      <c r="AK13" s="74">
        <v>18306.79352204</v>
      </c>
      <c r="AL13" s="74">
        <v>19181.771948819998</v>
      </c>
      <c r="AM13" s="74">
        <v>19585.775316440006</v>
      </c>
      <c r="AN13" s="76">
        <v>15060.373449080002</v>
      </c>
      <c r="AO13" s="74">
        <v>20753.035525050003</v>
      </c>
      <c r="AP13" s="74">
        <v>21734.848023089995</v>
      </c>
      <c r="AQ13" s="74">
        <v>22900.995210170004</v>
      </c>
      <c r="AR13" s="76">
        <v>14822.96321426</v>
      </c>
      <c r="AS13" s="74">
        <v>20739.711806560001</v>
      </c>
      <c r="AT13" s="74">
        <v>23115.467673719999</v>
      </c>
      <c r="AU13" s="74">
        <v>24180.226099799998</v>
      </c>
      <c r="AV13" s="76">
        <v>9895.5310888099993</v>
      </c>
      <c r="AW13" s="74">
        <v>13006.82618348</v>
      </c>
      <c r="AX13" s="74">
        <v>18601.871287589998</v>
      </c>
      <c r="AY13" s="74">
        <v>19194.87775402001</v>
      </c>
      <c r="AZ13" s="76">
        <v>17896.973236259997</v>
      </c>
      <c r="BA13" s="74">
        <v>25222.628239739999</v>
      </c>
      <c r="BB13" s="74">
        <v>26154.344091320017</v>
      </c>
      <c r="BC13" s="74">
        <v>23309.989403789994</v>
      </c>
      <c r="BD13" s="76">
        <v>16712.776505289999</v>
      </c>
      <c r="BE13" s="74">
        <v>26886.626697560001</v>
      </c>
      <c r="BF13" s="74">
        <v>29955.050071400001</v>
      </c>
      <c r="BG13" s="74">
        <v>31651.025547980003</v>
      </c>
    </row>
    <row r="14" spans="1:59" ht="35.1" customHeight="1" x14ac:dyDescent="0.25">
      <c r="A14" s="111"/>
      <c r="B14" s="23" t="str">
        <f>IF('0'!$A$1=1,"Акцизний податок з ввезених на митну територію України підакцизних товарів (продукції)","Excise duty on imported goods")</f>
        <v>Акцизний податок з ввезених на митну територію України підакцизних товарів (продукції)</v>
      </c>
      <c r="C14" s="21">
        <v>14030000</v>
      </c>
      <c r="D14" s="74">
        <v>1479.0340157599999</v>
      </c>
      <c r="E14" s="74">
        <v>1615.0685160300004</v>
      </c>
      <c r="F14" s="74">
        <v>2409.02150024</v>
      </c>
      <c r="G14" s="75">
        <v>2318.9329587100001</v>
      </c>
      <c r="H14" s="74">
        <v>2204.6147890299999</v>
      </c>
      <c r="I14" s="74">
        <v>2351.5282842199995</v>
      </c>
      <c r="J14" s="74">
        <v>2854.7143264200004</v>
      </c>
      <c r="K14" s="75">
        <v>2356.9155886200006</v>
      </c>
      <c r="L14" s="74">
        <v>1668.8736853999999</v>
      </c>
      <c r="M14" s="74">
        <v>2024.0701204500001</v>
      </c>
      <c r="N14" s="74">
        <v>2274.4632862399994</v>
      </c>
      <c r="O14" s="75">
        <v>2979.4339763699991</v>
      </c>
      <c r="P14" s="74">
        <v>2501.8087770399998</v>
      </c>
      <c r="Q14" s="74">
        <v>3977.8279027199987</v>
      </c>
      <c r="R14" s="74">
        <v>5240.2493104800014</v>
      </c>
      <c r="S14" s="75">
        <v>5135.4989075000012</v>
      </c>
      <c r="T14" s="74">
        <v>4867.6545647900002</v>
      </c>
      <c r="U14" s="74">
        <v>5740.5196960800004</v>
      </c>
      <c r="V14" s="74">
        <v>6737.5791182500034</v>
      </c>
      <c r="W14" s="74">
        <v>6981.0797755500025</v>
      </c>
      <c r="X14" s="76">
        <v>6862.2055508699996</v>
      </c>
      <c r="Y14" s="74">
        <v>8778.6256025900002</v>
      </c>
      <c r="Z14" s="74">
        <v>9764.4453917700012</v>
      </c>
      <c r="AA14" s="74">
        <v>9600.9439717900023</v>
      </c>
      <c r="AB14" s="76">
        <v>7684.6331272400002</v>
      </c>
      <c r="AC14" s="74">
        <v>10249.46763157</v>
      </c>
      <c r="AD14" s="74">
        <v>11978.85518676</v>
      </c>
      <c r="AE14" s="74">
        <v>12076.788786980003</v>
      </c>
      <c r="AF14" s="76">
        <v>9812.2665834399995</v>
      </c>
      <c r="AG14" s="74">
        <v>11446.725453940002</v>
      </c>
      <c r="AH14" s="74">
        <v>13233.277082410004</v>
      </c>
      <c r="AI14" s="74">
        <v>13216.346710689999</v>
      </c>
      <c r="AJ14" s="76">
        <v>14726.111354479999</v>
      </c>
      <c r="AK14" s="74">
        <v>12305.427322250001</v>
      </c>
      <c r="AL14" s="74">
        <v>14008.340539689998</v>
      </c>
      <c r="AM14" s="74">
        <v>12420.915591369994</v>
      </c>
      <c r="AN14" s="76">
        <v>11011.21320195</v>
      </c>
      <c r="AO14" s="74">
        <v>12822.733119900002</v>
      </c>
      <c r="AP14" s="74">
        <v>16933.192185619999</v>
      </c>
      <c r="AQ14" s="74">
        <v>17079.711815500006</v>
      </c>
      <c r="AR14" s="76">
        <v>16204.677425940001</v>
      </c>
      <c r="AS14" s="74">
        <v>19475.285743339995</v>
      </c>
      <c r="AT14" s="74">
        <v>23034.05599338001</v>
      </c>
      <c r="AU14" s="74">
        <v>20878.826890279997</v>
      </c>
      <c r="AV14" s="76">
        <v>10514.67409739</v>
      </c>
      <c r="AW14" s="74">
        <v>9734.88215132</v>
      </c>
      <c r="AX14" s="74">
        <v>7659.088511830003</v>
      </c>
      <c r="AY14" s="74">
        <v>13745.115352180001</v>
      </c>
      <c r="AZ14" s="76">
        <v>16764.802074309999</v>
      </c>
      <c r="BA14" s="74">
        <v>17442.612440339999</v>
      </c>
      <c r="BB14" s="74">
        <v>21385.553968040011</v>
      </c>
      <c r="BC14" s="74">
        <v>19169.713481779989</v>
      </c>
      <c r="BD14" s="76">
        <v>22558.405522910001</v>
      </c>
      <c r="BE14" s="74">
        <v>24925.972259489998</v>
      </c>
      <c r="BF14" s="74">
        <v>29903.508358450013</v>
      </c>
      <c r="BG14" s="74">
        <v>27813.005837509994</v>
      </c>
    </row>
    <row r="15" spans="1:59" ht="31.2" x14ac:dyDescent="0.25">
      <c r="A15" s="111"/>
      <c r="B15" s="23" t="str">
        <f>IF('0'!$A$1=1,"Податок на додану вартість з вироблених в Україні товарів (робіт, послуг) з урахуванням бюджетного відшкодування, з них:","VAT on domestically produced goods and services (taking into account budget reimbursement), inc.:")</f>
        <v>Податок на додану вартість з вироблених в Україні товарів (робіт, послуг) з урахуванням бюджетного відшкодування, з них:</v>
      </c>
      <c r="C15" s="21">
        <v>14060000</v>
      </c>
      <c r="D15" s="74">
        <v>10692.678745499999</v>
      </c>
      <c r="E15" s="74">
        <v>7782.8619966099996</v>
      </c>
      <c r="F15" s="74">
        <v>7138.2496201100003</v>
      </c>
      <c r="G15" s="75">
        <v>8455.0032164599943</v>
      </c>
      <c r="H15" s="74">
        <v>8483.2121853999997</v>
      </c>
      <c r="I15" s="74">
        <v>8611.0994614299998</v>
      </c>
      <c r="J15" s="74">
        <v>8120.51577215</v>
      </c>
      <c r="K15" s="75">
        <v>12007.750350929993</v>
      </c>
      <c r="L15" s="74">
        <v>7694.7806998499982</v>
      </c>
      <c r="M15" s="74">
        <v>7744.759410759998</v>
      </c>
      <c r="N15" s="74">
        <v>6033.2508885300085</v>
      </c>
      <c r="O15" s="75">
        <v>10252.778203379992</v>
      </c>
      <c r="P15" s="74">
        <v>10274.908403140002</v>
      </c>
      <c r="Q15" s="74">
        <v>10307.522399609999</v>
      </c>
      <c r="R15" s="74">
        <v>-628.43807297999956</v>
      </c>
      <c r="S15" s="75">
        <v>11782.995795340001</v>
      </c>
      <c r="T15" s="74">
        <v>13099.142857120001</v>
      </c>
      <c r="U15" s="74">
        <v>10135.956586149998</v>
      </c>
      <c r="V15" s="74">
        <v>8207.5160311700092</v>
      </c>
      <c r="W15" s="74">
        <v>8245.4218592799989</v>
      </c>
      <c r="X15" s="76">
        <v>13382.31576537</v>
      </c>
      <c r="Y15" s="74">
        <v>20275.028048280004</v>
      </c>
      <c r="Z15" s="74">
        <v>6458.4266080300004</v>
      </c>
      <c r="AA15" s="74">
        <v>13936.976708370006</v>
      </c>
      <c r="AB15" s="76">
        <v>23905.216764580004</v>
      </c>
      <c r="AC15" s="74">
        <v>9433.30633535999</v>
      </c>
      <c r="AD15" s="74">
        <v>13805.059961989988</v>
      </c>
      <c r="AE15" s="74">
        <v>16306.784908780013</v>
      </c>
      <c r="AF15" s="76">
        <v>19126.469372130003</v>
      </c>
      <c r="AG15" s="74">
        <v>24604.856551670015</v>
      </c>
      <c r="AH15" s="74">
        <v>16195.247560749987</v>
      </c>
      <c r="AI15" s="74">
        <v>19204.290642180022</v>
      </c>
      <c r="AJ15" s="76">
        <v>15801.077247440015</v>
      </c>
      <c r="AK15" s="74">
        <v>19201.083072909991</v>
      </c>
      <c r="AL15" s="74">
        <v>25118.187532510012</v>
      </c>
      <c r="AM15" s="74">
        <v>28809.457404849985</v>
      </c>
      <c r="AN15" s="76">
        <v>25882.083309099999</v>
      </c>
      <c r="AO15" s="74">
        <v>22823.713611050003</v>
      </c>
      <c r="AP15" s="74">
        <v>36308.150276000022</v>
      </c>
      <c r="AQ15" s="74">
        <v>41472.651623989979</v>
      </c>
      <c r="AR15" s="76">
        <v>38752.947322269996</v>
      </c>
      <c r="AS15" s="74">
        <v>33742.967703629991</v>
      </c>
      <c r="AT15" s="74">
        <v>41285.290268600016</v>
      </c>
      <c r="AU15" s="74">
        <v>41993.546199699995</v>
      </c>
      <c r="AV15" s="76">
        <v>50611.350616930002</v>
      </c>
      <c r="AW15" s="74">
        <v>45726.882357490009</v>
      </c>
      <c r="AX15" s="74">
        <v>73867.976171560018</v>
      </c>
      <c r="AY15" s="74">
        <v>43741.750712649984</v>
      </c>
      <c r="AZ15" s="76">
        <v>36823.42625289</v>
      </c>
      <c r="BA15" s="74">
        <v>51465.171002319978</v>
      </c>
      <c r="BB15" s="74">
        <v>58150.732529900008</v>
      </c>
      <c r="BC15" s="74">
        <v>68199.957440140017</v>
      </c>
      <c r="BD15" s="76">
        <v>68995.016443710003</v>
      </c>
      <c r="BE15" s="74">
        <v>63064.925700200009</v>
      </c>
      <c r="BF15" s="74">
        <v>65569.823340250019</v>
      </c>
      <c r="BG15" s="74">
        <v>70698.131385970002</v>
      </c>
    </row>
    <row r="16" spans="1:59" ht="31.2" x14ac:dyDescent="0.25">
      <c r="A16" s="111"/>
      <c r="B16" s="52" t="str">
        <f>IF('0'!$A$1=1,"Податок на додану вартість з вироблених в Україні товарів (робіт, послуг)","VAT on domestically produced goods and services")</f>
        <v>Податок на додану вартість з вироблених в Україні товарів (робіт, послуг)</v>
      </c>
      <c r="C16" s="21">
        <v>14060100</v>
      </c>
      <c r="D16" s="74">
        <v>19521.772385259999</v>
      </c>
      <c r="E16" s="74">
        <v>19623.346530840001</v>
      </c>
      <c r="F16" s="74">
        <v>17868.263635419993</v>
      </c>
      <c r="G16" s="75">
        <v>19162.089628239999</v>
      </c>
      <c r="H16" s="74">
        <v>19729.660892079999</v>
      </c>
      <c r="I16" s="74">
        <v>20150.723123720003</v>
      </c>
      <c r="J16" s="74">
        <v>20172.768304999998</v>
      </c>
      <c r="K16" s="75">
        <v>22641.024743239992</v>
      </c>
      <c r="L16" s="74">
        <v>21249.456959849998</v>
      </c>
      <c r="M16" s="74">
        <v>21394.227015419998</v>
      </c>
      <c r="N16" s="74">
        <v>21233.395831620001</v>
      </c>
      <c r="O16" s="75">
        <v>20669.775013700004</v>
      </c>
      <c r="P16" s="74">
        <v>19028.154221379998</v>
      </c>
      <c r="Q16" s="74">
        <v>21556.508146319997</v>
      </c>
      <c r="R16" s="74">
        <v>19580.108572390003</v>
      </c>
      <c r="S16" s="75">
        <v>21074.710901779988</v>
      </c>
      <c r="T16" s="74">
        <v>25135.524814060002</v>
      </c>
      <c r="U16" s="74">
        <v>24799.404196039999</v>
      </c>
      <c r="V16" s="74">
        <v>27049.97607194</v>
      </c>
      <c r="W16" s="74">
        <v>31106.295568079993</v>
      </c>
      <c r="X16" s="76">
        <v>34960.128988739998</v>
      </c>
      <c r="Y16" s="74">
        <v>32618.0483933</v>
      </c>
      <c r="Z16" s="74">
        <v>32246.924897929988</v>
      </c>
      <c r="AA16" s="74">
        <v>39664.256453570008</v>
      </c>
      <c r="AB16" s="76">
        <v>47590.434496050002</v>
      </c>
      <c r="AC16" s="74">
        <v>39487.28832645998</v>
      </c>
      <c r="AD16" s="74">
        <v>44381.198692860009</v>
      </c>
      <c r="AE16" s="74">
        <v>48714.085665969993</v>
      </c>
      <c r="AF16" s="76">
        <v>52773.012313500003</v>
      </c>
      <c r="AG16" s="74">
        <v>55389.992308960005</v>
      </c>
      <c r="AH16" s="74">
        <v>49386.470283910006</v>
      </c>
      <c r="AI16" s="74">
        <v>53241.367774050042</v>
      </c>
      <c r="AJ16" s="76">
        <v>61167.89456623001</v>
      </c>
      <c r="AK16" s="74">
        <v>57557.045186569987</v>
      </c>
      <c r="AL16" s="74">
        <v>58834.003654540007</v>
      </c>
      <c r="AM16" s="74">
        <v>63269.62936123999</v>
      </c>
      <c r="AN16" s="76">
        <v>65324.436820910007</v>
      </c>
      <c r="AO16" s="74">
        <v>58444.966493689994</v>
      </c>
      <c r="AP16" s="74">
        <v>65506.25464472</v>
      </c>
      <c r="AQ16" s="74">
        <v>80313.995358720014</v>
      </c>
      <c r="AR16" s="76">
        <v>76297.709951559998</v>
      </c>
      <c r="AS16" s="74">
        <v>71103.102990750005</v>
      </c>
      <c r="AT16" s="74">
        <v>77410.51842059</v>
      </c>
      <c r="AU16" s="74">
        <v>90665.143610870029</v>
      </c>
      <c r="AV16" s="76">
        <v>82028.656664410009</v>
      </c>
      <c r="AW16" s="74">
        <v>55202.820117290015</v>
      </c>
      <c r="AX16" s="74">
        <v>84933.880381829978</v>
      </c>
      <c r="AY16" s="74">
        <v>76371.622279959964</v>
      </c>
      <c r="AZ16" s="76">
        <v>77207.743131539988</v>
      </c>
      <c r="BA16" s="74">
        <v>83109.718461069977</v>
      </c>
      <c r="BB16" s="74">
        <v>87765.601020870032</v>
      </c>
      <c r="BC16" s="74">
        <v>98935.269891689968</v>
      </c>
      <c r="BD16" s="76">
        <v>101657.40610197</v>
      </c>
      <c r="BE16" s="74">
        <v>100502.12817618001</v>
      </c>
      <c r="BF16" s="74">
        <v>105137.63603062002</v>
      </c>
      <c r="BG16" s="74">
        <v>118228.92354082002</v>
      </c>
    </row>
    <row r="17" spans="1:59" ht="15.6" x14ac:dyDescent="0.25">
      <c r="A17" s="111"/>
      <c r="B17" s="52" t="str">
        <f>IF('0'!$A$1=1,"Бюджетне відшкодування податку на додану вартість","VAT refund from the budget")</f>
        <v>Бюджетне відшкодування податку на додану вартість</v>
      </c>
      <c r="C17" s="21">
        <v>14060200</v>
      </c>
      <c r="D17" s="74">
        <v>-8924.468598290001</v>
      </c>
      <c r="E17" s="74">
        <v>-12034.346633570003</v>
      </c>
      <c r="F17" s="74">
        <v>-10921.86669123</v>
      </c>
      <c r="G17" s="75">
        <v>-10898.394043800003</v>
      </c>
      <c r="H17" s="74">
        <v>-11367.30148704</v>
      </c>
      <c r="I17" s="74">
        <v>-11658.5771867</v>
      </c>
      <c r="J17" s="74">
        <v>-12174.336807069994</v>
      </c>
      <c r="K17" s="75">
        <v>-10758.749834020011</v>
      </c>
      <c r="L17" s="74">
        <v>-13688.259653280002</v>
      </c>
      <c r="M17" s="74">
        <v>-13811.145449540003</v>
      </c>
      <c r="N17" s="74">
        <v>-15367.254142059988</v>
      </c>
      <c r="O17" s="75">
        <v>-10580.917417400007</v>
      </c>
      <c r="P17" s="74">
        <v>-8934.9838600100011</v>
      </c>
      <c r="Q17" s="74">
        <v>-11420.276274929998</v>
      </c>
      <c r="R17" s="74">
        <v>-20401.856102490005</v>
      </c>
      <c r="S17" s="75">
        <v>-9459.1340315999987</v>
      </c>
      <c r="T17" s="74">
        <v>-12037.425645040001</v>
      </c>
      <c r="U17" s="74">
        <v>-14663.856267979996</v>
      </c>
      <c r="V17" s="74">
        <v>-18843.135834579993</v>
      </c>
      <c r="W17" s="74">
        <v>-22860.877693960007</v>
      </c>
      <c r="X17" s="76">
        <v>-22210.224344049999</v>
      </c>
      <c r="Y17" s="74">
        <v>-13921.977620479996</v>
      </c>
      <c r="Z17" s="74">
        <v>-27607.718825969998</v>
      </c>
      <c r="AA17" s="74">
        <v>-30665.514258270006</v>
      </c>
      <c r="AB17" s="76">
        <v>-26928.509377369999</v>
      </c>
      <c r="AC17" s="74">
        <v>-30055.73945447</v>
      </c>
      <c r="AD17" s="74">
        <v>-30585.141593230001</v>
      </c>
      <c r="AE17" s="74">
        <v>-32491.202005929983</v>
      </c>
      <c r="AF17" s="76">
        <v>-33647.789125950003</v>
      </c>
      <c r="AG17" s="74">
        <v>-30787.031327929995</v>
      </c>
      <c r="AH17" s="74">
        <v>-33185.488807690017</v>
      </c>
      <c r="AI17" s="74">
        <v>-34039.123378199991</v>
      </c>
      <c r="AJ17" s="76">
        <v>-45366.759218519997</v>
      </c>
      <c r="AK17" s="74">
        <v>-38357.165583890011</v>
      </c>
      <c r="AL17" s="74">
        <v>-33716.263651599991</v>
      </c>
      <c r="AM17" s="74">
        <v>-34461.036923740001</v>
      </c>
      <c r="AN17" s="76">
        <v>-39442.48928537</v>
      </c>
      <c r="AO17" s="74">
        <v>-35621.90452882</v>
      </c>
      <c r="AP17" s="74">
        <v>-29198.077974069995</v>
      </c>
      <c r="AQ17" s="74">
        <v>-38846.095312440026</v>
      </c>
      <c r="AR17" s="76">
        <v>-37541.245608429999</v>
      </c>
      <c r="AS17" s="74">
        <v>-37359.61427684001</v>
      </c>
      <c r="AT17" s="74">
        <v>-36125.262095309998</v>
      </c>
      <c r="AU17" s="74">
        <v>-48674.948295709997</v>
      </c>
      <c r="AV17" s="76">
        <v>-31417.673287080001</v>
      </c>
      <c r="AW17" s="74">
        <v>-9475.8989924600028</v>
      </c>
      <c r="AX17" s="74">
        <v>-11066.10324846</v>
      </c>
      <c r="AY17" s="74">
        <v>-32632.211326069999</v>
      </c>
      <c r="AZ17" s="76">
        <v>-40384.535744349996</v>
      </c>
      <c r="BA17" s="74">
        <v>-31644.541692760002</v>
      </c>
      <c r="BB17" s="74">
        <v>-29614.520990100005</v>
      </c>
      <c r="BC17" s="74">
        <v>-30735.329524939996</v>
      </c>
      <c r="BD17" s="76">
        <v>-32662.483811779999</v>
      </c>
      <c r="BE17" s="74">
        <v>-37437.009871980001</v>
      </c>
      <c r="BF17" s="74">
        <v>-39567.889470189999</v>
      </c>
      <c r="BG17" s="74">
        <v>-47530.677808299995</v>
      </c>
    </row>
    <row r="18" spans="1:59" ht="25.2" customHeight="1" x14ac:dyDescent="0.25">
      <c r="A18" s="111"/>
      <c r="B18" s="23" t="str">
        <f>IF('0'!$A$1=1,"Податок на додану вартість з ввезених на територію України товарів","VAT on imported goods and services")</f>
        <v>Податок на додану вартість з ввезених на територію України товарів</v>
      </c>
      <c r="C18" s="21">
        <v>14070000</v>
      </c>
      <c r="D18" s="74">
        <v>18653.180709700002</v>
      </c>
      <c r="E18" s="74">
        <v>22392.350275639994</v>
      </c>
      <c r="F18" s="74">
        <v>28532.481984800004</v>
      </c>
      <c r="G18" s="75">
        <v>26446.94669733</v>
      </c>
      <c r="H18" s="74">
        <v>23088.177695220002</v>
      </c>
      <c r="I18" s="74">
        <v>27442.606057909994</v>
      </c>
      <c r="J18" s="74">
        <v>25246.416532209994</v>
      </c>
      <c r="K18" s="75">
        <v>25827.046015610002</v>
      </c>
      <c r="L18" s="74">
        <v>21637.181421150002</v>
      </c>
      <c r="M18" s="74">
        <v>24338.150555209999</v>
      </c>
      <c r="N18" s="74">
        <v>26339.771099830003</v>
      </c>
      <c r="O18" s="75">
        <v>24228.635636270003</v>
      </c>
      <c r="P18" s="74">
        <v>17383.9451768</v>
      </c>
      <c r="Q18" s="74">
        <v>26016.79313143</v>
      </c>
      <c r="R18" s="74">
        <v>30666.271289650009</v>
      </c>
      <c r="S18" s="75">
        <v>33220.260731809991</v>
      </c>
      <c r="T18" s="74">
        <v>29887.878902650002</v>
      </c>
      <c r="U18" s="74">
        <v>31549.803323449996</v>
      </c>
      <c r="V18" s="74">
        <v>37324.426956169998</v>
      </c>
      <c r="W18" s="74">
        <v>40002.238694150015</v>
      </c>
      <c r="X18" s="76">
        <v>39703.92913941</v>
      </c>
      <c r="Y18" s="74">
        <v>40914.408521599995</v>
      </c>
      <c r="Z18" s="74">
        <v>47705.856643979991</v>
      </c>
      <c r="AA18" s="74">
        <v>53129.088504260013</v>
      </c>
      <c r="AB18" s="76">
        <v>56246.102076559997</v>
      </c>
      <c r="AC18" s="74">
        <v>58486.927014319997</v>
      </c>
      <c r="AD18" s="74">
        <v>62058.852358230026</v>
      </c>
      <c r="AE18" s="74">
        <v>73738.345045449998</v>
      </c>
      <c r="AF18" s="76">
        <v>65358.171612820006</v>
      </c>
      <c r="AG18" s="74">
        <v>65212.050919059999</v>
      </c>
      <c r="AH18" s="74">
        <v>78001.245097930005</v>
      </c>
      <c r="AI18" s="74">
        <v>86805.85475068001</v>
      </c>
      <c r="AJ18" s="76">
        <v>69614.247026660014</v>
      </c>
      <c r="AK18" s="74">
        <v>68994.85747131001</v>
      </c>
      <c r="AL18" s="74">
        <v>72408.560656659974</v>
      </c>
      <c r="AM18" s="74">
        <v>78742.750928960013</v>
      </c>
      <c r="AN18" s="76">
        <v>60099.440646069997</v>
      </c>
      <c r="AO18" s="74">
        <v>55372.968691250004</v>
      </c>
      <c r="AP18" s="74">
        <v>73280.925905149968</v>
      </c>
      <c r="AQ18" s="74">
        <v>85360.169762840029</v>
      </c>
      <c r="AR18" s="76">
        <v>77115.549331289993</v>
      </c>
      <c r="AS18" s="74">
        <v>84642.738566669999</v>
      </c>
      <c r="AT18" s="74">
        <v>102393.06185057003</v>
      </c>
      <c r="AU18" s="74">
        <v>116563.03663206002</v>
      </c>
      <c r="AV18" s="76">
        <v>69477.29143016001</v>
      </c>
      <c r="AW18" s="74">
        <v>28661.608923349981</v>
      </c>
      <c r="AX18" s="74">
        <v>72786.397467770003</v>
      </c>
      <c r="AY18" s="74">
        <v>82127.663007390016</v>
      </c>
      <c r="AZ18" s="76">
        <v>80796.407960479992</v>
      </c>
      <c r="BA18" s="74">
        <v>80838.996786520001</v>
      </c>
      <c r="BB18" s="74">
        <v>99389.999641720002</v>
      </c>
      <c r="BC18" s="74">
        <v>105132.63052818002</v>
      </c>
      <c r="BD18" s="76">
        <v>109007.89439233</v>
      </c>
      <c r="BE18" s="74">
        <v>114931.79651032999</v>
      </c>
      <c r="BF18" s="74">
        <v>118384.09505435001</v>
      </c>
      <c r="BG18" s="74">
        <v>123803.73275167999</v>
      </c>
    </row>
    <row r="19" spans="1:59" ht="25.2" customHeight="1" x14ac:dyDescent="0.25">
      <c r="A19" s="111"/>
      <c r="B19" s="20" t="str">
        <f>IF('0'!$A$1=1,"Податки на міжнародну торгівлю та зовнішні операції","Tax on international trade")</f>
        <v>Податки на міжнародну торгівлю та зовнішні операції</v>
      </c>
      <c r="C19" s="21">
        <v>15000000</v>
      </c>
      <c r="D19" s="74">
        <v>2189.0022098499999</v>
      </c>
      <c r="E19" s="74">
        <v>2547.1535548500001</v>
      </c>
      <c r="F19" s="74">
        <v>3589.0961221500011</v>
      </c>
      <c r="G19" s="75">
        <v>3448.7842975700005</v>
      </c>
      <c r="H19" s="74">
        <v>2618.7843283399998</v>
      </c>
      <c r="I19" s="74">
        <v>3602.2943373600001</v>
      </c>
      <c r="J19" s="74">
        <v>3554.0508587699996</v>
      </c>
      <c r="K19" s="75">
        <v>3411.3860907199996</v>
      </c>
      <c r="L19" s="74">
        <v>2902.6135101999998</v>
      </c>
      <c r="M19" s="74">
        <v>3280.5904756400005</v>
      </c>
      <c r="N19" s="74">
        <v>3580.4548030900005</v>
      </c>
      <c r="O19" s="75">
        <v>3578.8444201700004</v>
      </c>
      <c r="P19" s="74">
        <v>2442.4034252700003</v>
      </c>
      <c r="Q19" s="74">
        <v>2999.3271950799999</v>
      </c>
      <c r="R19" s="74">
        <v>3373.8792053999996</v>
      </c>
      <c r="S19" s="75">
        <v>3793.0861874399998</v>
      </c>
      <c r="T19" s="74">
        <v>6332.1600160500002</v>
      </c>
      <c r="U19" s="74">
        <v>9483.0869801299996</v>
      </c>
      <c r="V19" s="74">
        <v>11464.318776750004</v>
      </c>
      <c r="W19" s="74">
        <v>13021.239826660003</v>
      </c>
      <c r="X19" s="76">
        <v>4643.5715482800006</v>
      </c>
      <c r="Y19" s="74">
        <v>4530.3526107599992</v>
      </c>
      <c r="Z19" s="74">
        <v>5293.2279905399973</v>
      </c>
      <c r="AA19" s="74">
        <v>5903.8278003300038</v>
      </c>
      <c r="AB19" s="76">
        <v>5353.0820250799998</v>
      </c>
      <c r="AC19" s="74">
        <v>5794.8501412800006</v>
      </c>
      <c r="AD19" s="74">
        <v>6310.0524882000009</v>
      </c>
      <c r="AE19" s="74">
        <v>7083.8277979999984</v>
      </c>
      <c r="AF19" s="76">
        <v>6110.3636382300001</v>
      </c>
      <c r="AG19" s="74">
        <v>5866.1642101299994</v>
      </c>
      <c r="AH19" s="74">
        <v>7261.9793998499972</v>
      </c>
      <c r="AI19" s="74">
        <v>7838.1137303599971</v>
      </c>
      <c r="AJ19" s="76">
        <v>7594.7498827900008</v>
      </c>
      <c r="AK19" s="74">
        <v>6732.8810364599985</v>
      </c>
      <c r="AL19" s="74">
        <v>7779.3444695800008</v>
      </c>
      <c r="AM19" s="74">
        <v>7979.0247596399968</v>
      </c>
      <c r="AN19" s="76">
        <v>6853.6932596700008</v>
      </c>
      <c r="AO19" s="74">
        <v>5780.8822500999995</v>
      </c>
      <c r="AP19" s="74">
        <v>8492.1427281500019</v>
      </c>
      <c r="AQ19" s="74">
        <v>9333.7904287100027</v>
      </c>
      <c r="AR19" s="76">
        <v>8269.7647507399997</v>
      </c>
      <c r="AS19" s="74">
        <v>9069.0251974800012</v>
      </c>
      <c r="AT19" s="74">
        <v>10301.43220902</v>
      </c>
      <c r="AU19" s="74">
        <v>10536.930952849994</v>
      </c>
      <c r="AV19" s="76">
        <v>6232.3937893000002</v>
      </c>
      <c r="AW19" s="74">
        <v>1659.8919404600001</v>
      </c>
      <c r="AX19" s="74">
        <v>8617.7400934499983</v>
      </c>
      <c r="AY19" s="74">
        <v>9735.9914747700022</v>
      </c>
      <c r="AZ19" s="76">
        <v>8843.9413280699991</v>
      </c>
      <c r="BA19" s="74">
        <v>9691.0893143899993</v>
      </c>
      <c r="BB19" s="74">
        <v>11072.872244380003</v>
      </c>
      <c r="BC19" s="74">
        <v>10951.499800369998</v>
      </c>
      <c r="BD19" s="76">
        <v>12328.67319686</v>
      </c>
      <c r="BE19" s="74">
        <v>11715.173547549999</v>
      </c>
      <c r="BF19" s="74">
        <v>11935.966705850002</v>
      </c>
      <c r="BG19" s="74">
        <v>12299.480856409991</v>
      </c>
    </row>
    <row r="20" spans="1:59" ht="25.2" customHeight="1" x14ac:dyDescent="0.25">
      <c r="A20" s="111"/>
      <c r="B20" s="20" t="str">
        <f>IF('0'!$A$1=1,"Рентна плата за транспортування, збори на паливно-енергетичні ресурси","Rent on transportation, fees for fuel and energy resources")</f>
        <v>Рентна плата за транспортування, збори на паливно-енергетичні ресурси</v>
      </c>
      <c r="C20" s="21">
        <v>17000000</v>
      </c>
      <c r="D20" s="74">
        <v>5380.30038556</v>
      </c>
      <c r="E20" s="74">
        <v>5253.4969771800006</v>
      </c>
      <c r="F20" s="74">
        <v>4523.5675967799998</v>
      </c>
      <c r="G20" s="75">
        <v>5988.2264795400006</v>
      </c>
      <c r="H20" s="74">
        <v>5672.1655053499999</v>
      </c>
      <c r="I20" s="74">
        <v>4377.0149162799989</v>
      </c>
      <c r="J20" s="74">
        <v>3465.5311514900004</v>
      </c>
      <c r="K20" s="75">
        <v>4139.5820433899971</v>
      </c>
      <c r="L20" s="74">
        <v>1867.0021676700001</v>
      </c>
      <c r="M20" s="74">
        <v>1323.6772664699999</v>
      </c>
      <c r="N20" s="74">
        <v>1257.9514104</v>
      </c>
      <c r="O20" s="75">
        <v>1251.6331905099996</v>
      </c>
      <c r="P20" s="74">
        <v>2272.2216494799995</v>
      </c>
      <c r="Q20" s="74">
        <v>1266.8845043000001</v>
      </c>
      <c r="R20" s="74">
        <v>999.52754136000021</v>
      </c>
      <c r="S20" s="75">
        <v>1448.8780935100003</v>
      </c>
      <c r="T20" s="74">
        <v>1510.1304503899999</v>
      </c>
      <c r="U20" s="74">
        <v>1676.3097958600003</v>
      </c>
      <c r="V20" s="74">
        <v>1378.1821972999996</v>
      </c>
      <c r="W20" s="74">
        <v>2680.8063798599997</v>
      </c>
      <c r="X20" s="76">
        <v>271.63573673000002</v>
      </c>
      <c r="Y20" s="74">
        <v>3.8611573299999691</v>
      </c>
      <c r="Z20" s="74">
        <v>1.9690661500000033</v>
      </c>
      <c r="AA20" s="74">
        <v>1.5089234300000385</v>
      </c>
      <c r="AB20" s="76">
        <v>0.49344753000000008</v>
      </c>
      <c r="AC20" s="74">
        <v>-15.737617550000003</v>
      </c>
      <c r="AD20" s="74">
        <v>-1.7554194200000026</v>
      </c>
      <c r="AE20" s="74">
        <v>4.8563313499999996</v>
      </c>
      <c r="AF20" s="76">
        <v>0.16703710999999999</v>
      </c>
      <c r="AG20" s="74">
        <v>3.7257899999999983E-2</v>
      </c>
      <c r="AH20" s="74">
        <v>-5.3544313800000003</v>
      </c>
      <c r="AI20" s="74">
        <v>-1.0714961199999991</v>
      </c>
      <c r="AJ20" s="76">
        <v>-0.23239668999999996</v>
      </c>
      <c r="AK20" s="74">
        <v>0.17982713999999997</v>
      </c>
      <c r="AL20" s="74">
        <v>-0.5698097299999999</v>
      </c>
      <c r="AM20" s="74">
        <v>0.36977818000000007</v>
      </c>
      <c r="AN20" s="76">
        <v>0.45078254999999995</v>
      </c>
      <c r="AO20" s="74">
        <v>1.1333000000002258E-4</v>
      </c>
      <c r="AP20" s="74">
        <v>0.10289253999999998</v>
      </c>
      <c r="AQ20" s="74">
        <v>0.12856113000000013</v>
      </c>
      <c r="AR20" s="76">
        <v>0.34751753000000002</v>
      </c>
      <c r="AS20" s="74">
        <v>8.3613689999999963E-2</v>
      </c>
      <c r="AT20" s="74">
        <v>0.10883687000000003</v>
      </c>
      <c r="AU20" s="74">
        <v>0</v>
      </c>
      <c r="AV20" s="76">
        <v>0</v>
      </c>
      <c r="AW20" s="74">
        <v>0</v>
      </c>
      <c r="AX20" s="74">
        <v>0</v>
      </c>
      <c r="AY20" s="74">
        <v>0</v>
      </c>
      <c r="AZ20" s="76">
        <v>0</v>
      </c>
      <c r="BA20" s="74">
        <v>0</v>
      </c>
      <c r="BB20" s="74">
        <v>0</v>
      </c>
      <c r="BC20" s="74">
        <v>0</v>
      </c>
      <c r="BD20" s="76">
        <v>0</v>
      </c>
      <c r="BE20" s="74">
        <v>0</v>
      </c>
      <c r="BF20" s="74">
        <v>0</v>
      </c>
      <c r="BG20" s="74">
        <v>-0.43966391999999999</v>
      </c>
    </row>
    <row r="21" spans="1:59" ht="25.2" customHeight="1" x14ac:dyDescent="0.25">
      <c r="A21" s="111"/>
      <c r="B21" s="20" t="str">
        <f>IF('0'!$A$1=1,"Інші податки та збори, з них:","Other tax and fees, inc.:")</f>
        <v>Інші податки та збори, з них:</v>
      </c>
      <c r="C21" s="21">
        <v>19000000</v>
      </c>
      <c r="D21" s="74">
        <v>581.56756644999996</v>
      </c>
      <c r="E21" s="74">
        <v>702.08716909999998</v>
      </c>
      <c r="F21" s="74">
        <v>720.20476744999974</v>
      </c>
      <c r="G21" s="75">
        <v>770.29574609000019</v>
      </c>
      <c r="H21" s="74">
        <v>841.09578810999983</v>
      </c>
      <c r="I21" s="74">
        <v>833.10829338000008</v>
      </c>
      <c r="J21" s="74">
        <v>831.17891588999987</v>
      </c>
      <c r="K21" s="75">
        <v>687.16501425999968</v>
      </c>
      <c r="L21" s="74">
        <v>987.60426713999993</v>
      </c>
      <c r="M21" s="74">
        <v>1100.5146048000001</v>
      </c>
      <c r="N21" s="74">
        <v>1153.2716049400001</v>
      </c>
      <c r="O21" s="75">
        <v>1170.6016013999997</v>
      </c>
      <c r="P21" s="74">
        <v>1855.92459237</v>
      </c>
      <c r="Q21" s="74">
        <v>1408.4339056100002</v>
      </c>
      <c r="R21" s="74">
        <v>1483.2020325900007</v>
      </c>
      <c r="S21" s="75">
        <v>1245.5454838599999</v>
      </c>
      <c r="T21" s="74">
        <v>397.17159537999999</v>
      </c>
      <c r="U21" s="74">
        <v>313.67653670999994</v>
      </c>
      <c r="V21" s="74">
        <v>259.56732168999997</v>
      </c>
      <c r="W21" s="74">
        <v>-304.23372023999991</v>
      </c>
      <c r="X21" s="76">
        <v>81.925878570000009</v>
      </c>
      <c r="Y21" s="74">
        <v>-79.076568070000064</v>
      </c>
      <c r="Z21" s="74">
        <v>201.13516414999992</v>
      </c>
      <c r="AA21" s="74">
        <v>-849.81733302999987</v>
      </c>
      <c r="AB21" s="76">
        <v>453.32379140999996</v>
      </c>
      <c r="AC21" s="74">
        <v>-5447.2085604000004</v>
      </c>
      <c r="AD21" s="74">
        <v>-1685.4469584799999</v>
      </c>
      <c r="AE21" s="74">
        <v>-4272.305299220001</v>
      </c>
      <c r="AF21" s="76">
        <v>877.86855175999995</v>
      </c>
      <c r="AG21" s="74">
        <v>-1280.8540713200002</v>
      </c>
      <c r="AH21" s="74">
        <v>424.75856058000011</v>
      </c>
      <c r="AI21" s="74">
        <v>-526.9196081499997</v>
      </c>
      <c r="AJ21" s="76">
        <v>823.71390657000006</v>
      </c>
      <c r="AK21" s="74">
        <v>1138.9792100899999</v>
      </c>
      <c r="AL21" s="74">
        <v>939.22769527000014</v>
      </c>
      <c r="AM21" s="74">
        <v>953.03569877999962</v>
      </c>
      <c r="AN21" s="76">
        <v>980.65930369000012</v>
      </c>
      <c r="AO21" s="74">
        <v>701.76551236</v>
      </c>
      <c r="AP21" s="74">
        <v>578.48658326000032</v>
      </c>
      <c r="AQ21" s="74">
        <v>1045.3022345099994</v>
      </c>
      <c r="AR21" s="76">
        <v>1075.7332286600001</v>
      </c>
      <c r="AS21" s="74">
        <v>925.01789014999986</v>
      </c>
      <c r="AT21" s="74">
        <v>972.39972509999984</v>
      </c>
      <c r="AU21" s="74">
        <v>943.33080278000034</v>
      </c>
      <c r="AV21" s="76">
        <v>898.28929601999994</v>
      </c>
      <c r="AW21" s="74">
        <v>790.92913823000015</v>
      </c>
      <c r="AX21" s="74">
        <v>788.42780115000005</v>
      </c>
      <c r="AY21" s="74">
        <v>844.77514359999986</v>
      </c>
      <c r="AZ21" s="76">
        <v>927.33700813999997</v>
      </c>
      <c r="BA21" s="74">
        <v>1011.9082046499999</v>
      </c>
      <c r="BB21" s="74">
        <v>891.31355164000001</v>
      </c>
      <c r="BC21" s="74">
        <v>900.5902785800007</v>
      </c>
      <c r="BD21" s="76">
        <v>1197.8130229000001</v>
      </c>
      <c r="BE21" s="74">
        <v>1023.9726910099996</v>
      </c>
      <c r="BF21" s="74">
        <v>1010.8942555000001</v>
      </c>
      <c r="BG21" s="74">
        <v>1095.5281084899996</v>
      </c>
    </row>
    <row r="22" spans="1:59" ht="18" customHeight="1" x14ac:dyDescent="0.25">
      <c r="A22" s="111"/>
      <c r="B22" s="23" t="str">
        <f>IF('0'!$A$1=1,"Екологічний податок","Environmental tax")</f>
        <v>Екологічний податок</v>
      </c>
      <c r="C22" s="21">
        <v>19010000</v>
      </c>
      <c r="D22" s="74">
        <v>123.30755283000001</v>
      </c>
      <c r="E22" s="74">
        <v>350.82959118999997</v>
      </c>
      <c r="F22" s="74">
        <v>289.83293011999996</v>
      </c>
      <c r="G22" s="75">
        <v>321.41440867000006</v>
      </c>
      <c r="H22" s="74">
        <v>377.14176949</v>
      </c>
      <c r="I22" s="74">
        <v>358.29029445000003</v>
      </c>
      <c r="J22" s="74">
        <v>319.84209676</v>
      </c>
      <c r="K22" s="75">
        <v>208.29195694000009</v>
      </c>
      <c r="L22" s="74">
        <v>490.39018666999993</v>
      </c>
      <c r="M22" s="74">
        <v>604.82911918000002</v>
      </c>
      <c r="N22" s="74">
        <v>611.42690675999984</v>
      </c>
      <c r="O22" s="75">
        <v>658.28029680999975</v>
      </c>
      <c r="P22" s="74">
        <v>1391.1132717100002</v>
      </c>
      <c r="Q22" s="74">
        <v>800.96868918999985</v>
      </c>
      <c r="R22" s="74">
        <v>814.15833387000021</v>
      </c>
      <c r="S22" s="75">
        <v>608.24068934000024</v>
      </c>
      <c r="T22" s="74">
        <v>290.54136659999995</v>
      </c>
      <c r="U22" s="74">
        <v>312.70447976999992</v>
      </c>
      <c r="V22" s="74">
        <v>259.26980083000001</v>
      </c>
      <c r="W22" s="74">
        <v>242.89817089999997</v>
      </c>
      <c r="X22" s="76">
        <v>318.78750277</v>
      </c>
      <c r="Y22" s="74">
        <v>386.14751711000002</v>
      </c>
      <c r="Z22" s="74">
        <v>458.45638868999981</v>
      </c>
      <c r="AA22" s="74">
        <v>455.77871868000011</v>
      </c>
      <c r="AB22" s="76">
        <v>452.95236346999997</v>
      </c>
      <c r="AC22" s="74">
        <v>467.48775700000004</v>
      </c>
      <c r="AD22" s="74">
        <v>406.63283847999992</v>
      </c>
      <c r="AE22" s="74">
        <v>393.71608535999985</v>
      </c>
      <c r="AF22" s="76">
        <v>877.66810828000007</v>
      </c>
      <c r="AG22" s="74">
        <v>581.46915148999983</v>
      </c>
      <c r="AH22" s="74">
        <v>631.78341827000008</v>
      </c>
      <c r="AI22" s="74">
        <v>688.69699025</v>
      </c>
      <c r="AJ22" s="76">
        <v>823.58826632</v>
      </c>
      <c r="AK22" s="74">
        <v>1138.7337101899998</v>
      </c>
      <c r="AL22" s="74">
        <v>939.10969971999975</v>
      </c>
      <c r="AM22" s="74">
        <v>952.95208419000028</v>
      </c>
      <c r="AN22" s="76">
        <v>981.11861910999994</v>
      </c>
      <c r="AO22" s="74">
        <v>702.02479277999998</v>
      </c>
      <c r="AP22" s="74">
        <v>578.7627162299998</v>
      </c>
      <c r="AQ22" s="74">
        <v>1045.3232978499996</v>
      </c>
      <c r="AR22" s="76">
        <v>1075.6175117799999</v>
      </c>
      <c r="AS22" s="74">
        <v>924.84813420000023</v>
      </c>
      <c r="AT22" s="74">
        <v>972.18105398999955</v>
      </c>
      <c r="AU22" s="74">
        <v>943.2042905000003</v>
      </c>
      <c r="AV22" s="76">
        <v>898.35930165999991</v>
      </c>
      <c r="AW22" s="74">
        <v>790.88543034999998</v>
      </c>
      <c r="AX22" s="74">
        <v>788.35555662000024</v>
      </c>
      <c r="AY22" s="74">
        <v>844.76793946999987</v>
      </c>
      <c r="AZ22" s="76">
        <v>926.98959973000001</v>
      </c>
      <c r="BA22" s="74">
        <v>1011.3629707200001</v>
      </c>
      <c r="BB22" s="74">
        <v>829.25870293999969</v>
      </c>
      <c r="BC22" s="74">
        <v>900.24774263000018</v>
      </c>
      <c r="BD22" s="76">
        <v>1197.7455907399999</v>
      </c>
      <c r="BE22" s="74">
        <v>955.22009268000011</v>
      </c>
      <c r="BF22" s="74">
        <v>749.76308648999975</v>
      </c>
      <c r="BG22" s="74">
        <v>1013.4973836600002</v>
      </c>
    </row>
    <row r="23" spans="1:59" ht="18" customHeight="1" x14ac:dyDescent="0.25">
      <c r="A23" s="111"/>
      <c r="B23" s="23" t="str">
        <f>IF('0'!$A$1=1,"Збір на розвиток виноградарства, садівництва і хмелярства","Fee for development of viticulture, horticulture and hop")</f>
        <v>Збір на розвиток виноградарства, садівництва і хмелярства</v>
      </c>
      <c r="C23" s="21">
        <v>19060000</v>
      </c>
      <c r="D23" s="74">
        <v>156.09153399000002</v>
      </c>
      <c r="E23" s="74">
        <v>158.32052123</v>
      </c>
      <c r="F23" s="74">
        <v>222.36794648999995</v>
      </c>
      <c r="G23" s="75">
        <v>248.11386264000009</v>
      </c>
      <c r="H23" s="74">
        <v>255.45429711999998</v>
      </c>
      <c r="I23" s="74">
        <v>259.76561964999996</v>
      </c>
      <c r="J23" s="74">
        <v>295.37393293000002</v>
      </c>
      <c r="K23" s="75">
        <v>264.44245753999985</v>
      </c>
      <c r="L23" s="74">
        <v>272.24487169999998</v>
      </c>
      <c r="M23" s="74">
        <v>264.47894274000009</v>
      </c>
      <c r="N23" s="74">
        <v>308.85467764000009</v>
      </c>
      <c r="O23" s="75">
        <v>257.41482049999991</v>
      </c>
      <c r="P23" s="74">
        <v>250.47476165999998</v>
      </c>
      <c r="Q23" s="74">
        <v>250.98651700000002</v>
      </c>
      <c r="R23" s="74">
        <v>281.61919667000001</v>
      </c>
      <c r="S23" s="75">
        <v>255.21058045999996</v>
      </c>
      <c r="T23" s="74">
        <v>106.04450334000002</v>
      </c>
      <c r="U23" s="74">
        <v>0.15882284999997864</v>
      </c>
      <c r="V23" s="74">
        <v>-0.47386570000000461</v>
      </c>
      <c r="W23" s="74">
        <v>-1.5181841299999945</v>
      </c>
      <c r="X23" s="76">
        <v>-0.18860895999999999</v>
      </c>
      <c r="Y23" s="74">
        <v>-0.13737066000000003</v>
      </c>
      <c r="Z23" s="74">
        <v>-0.37789938000000001</v>
      </c>
      <c r="AA23" s="74">
        <v>-0.13969338999999992</v>
      </c>
      <c r="AB23" s="76">
        <v>-0.16025180999999999</v>
      </c>
      <c r="AC23" s="74">
        <v>-0.30286994</v>
      </c>
      <c r="AD23" s="74">
        <v>-2.7304039999999974E-2</v>
      </c>
      <c r="AE23" s="74">
        <v>-5.8276949999999994E-2</v>
      </c>
      <c r="AF23" s="76">
        <v>6.7154200000000015E-3</v>
      </c>
      <c r="AG23" s="74">
        <v>0.21202378999999996</v>
      </c>
      <c r="AH23" s="74">
        <v>0.18118643000000001</v>
      </c>
      <c r="AI23" s="74">
        <v>-7.9723290000000002E-2</v>
      </c>
      <c r="AJ23" s="76">
        <v>3.1444899999999998E-2</v>
      </c>
      <c r="AK23" s="74">
        <v>-3.3266259999999999E-2</v>
      </c>
      <c r="AL23" s="74">
        <v>3.8705110000000001E-2</v>
      </c>
      <c r="AM23" s="74">
        <v>2.3293970000000004E-2</v>
      </c>
      <c r="AN23" s="76">
        <v>-9.60804E-3</v>
      </c>
      <c r="AO23" s="74">
        <v>1.2625000000000015E-3</v>
      </c>
      <c r="AP23" s="74">
        <v>7.5907500000000003E-3</v>
      </c>
      <c r="AQ23" s="74">
        <v>8.6103900000000008E-3</v>
      </c>
      <c r="AR23" s="76">
        <v>3.2599699999999996E-3</v>
      </c>
      <c r="AS23" s="74">
        <v>6.4585800000000002E-3</v>
      </c>
      <c r="AT23" s="74">
        <v>1.3045000000000001E-2</v>
      </c>
      <c r="AU23" s="74">
        <v>6.4381100000000004E-3</v>
      </c>
      <c r="AV23" s="76">
        <v>1.3361209999999998E-2</v>
      </c>
      <c r="AW23" s="74">
        <v>-1.4899999999999983E-4</v>
      </c>
      <c r="AX23" s="74">
        <v>8.0000000000010618E-6</v>
      </c>
      <c r="AY23" s="74">
        <v>-2.3899999999999963E-4</v>
      </c>
      <c r="AZ23" s="76">
        <v>8.1434100000000002E-3</v>
      </c>
      <c r="BA23" s="74">
        <v>2.6057999999999984E-4</v>
      </c>
      <c r="BB23" s="74">
        <v>8.5372999999999873E-4</v>
      </c>
      <c r="BC23" s="74">
        <v>5.1976000000000105E-4</v>
      </c>
      <c r="BD23" s="76">
        <v>1.8338999999999999E-4</v>
      </c>
      <c r="BE23" s="74">
        <v>3.31263E-3</v>
      </c>
      <c r="BF23" s="74">
        <v>6.0270000000000018E-4</v>
      </c>
      <c r="BG23" s="74">
        <v>2.527391E-2</v>
      </c>
    </row>
    <row r="24" spans="1:59" ht="35.1" customHeight="1" x14ac:dyDescent="0.25">
      <c r="A24" s="111"/>
      <c r="B24" s="24" t="str">
        <f>IF('0'!$A$1=1,"Неподаткові надходження","Nontax revenue")</f>
        <v>Неподаткові надходження</v>
      </c>
      <c r="C24" s="25">
        <v>20000000</v>
      </c>
      <c r="D24" s="77">
        <v>8392.2864807200003</v>
      </c>
      <c r="E24" s="77">
        <v>9473.8632596400003</v>
      </c>
      <c r="F24" s="77">
        <v>16555.327004779996</v>
      </c>
      <c r="G24" s="78">
        <v>14666.324552759994</v>
      </c>
      <c r="H24" s="77">
        <v>11783.68980276</v>
      </c>
      <c r="I24" s="77">
        <v>13748.702456410003</v>
      </c>
      <c r="J24" s="77">
        <v>17786.736590200002</v>
      </c>
      <c r="K24" s="78">
        <v>24968.488466760005</v>
      </c>
      <c r="L24" s="77">
        <v>15828.070474359998</v>
      </c>
      <c r="M24" s="77">
        <v>14112.764170799999</v>
      </c>
      <c r="N24" s="77">
        <v>22937.924678769999</v>
      </c>
      <c r="O24" s="78">
        <v>19974.414885120008</v>
      </c>
      <c r="P24" s="77">
        <v>25260.613175800001</v>
      </c>
      <c r="Q24" s="77">
        <v>17237.695657810003</v>
      </c>
      <c r="R24" s="77">
        <v>13828.769458619994</v>
      </c>
      <c r="S24" s="78">
        <v>12028.164185110014</v>
      </c>
      <c r="T24" s="77">
        <v>20059.652860030001</v>
      </c>
      <c r="U24" s="77">
        <v>34310.156409809999</v>
      </c>
      <c r="V24" s="77">
        <v>35948.522234959994</v>
      </c>
      <c r="W24" s="77">
        <v>29688.15392402999</v>
      </c>
      <c r="X24" s="79">
        <v>11166.75572297</v>
      </c>
      <c r="Y24" s="77">
        <v>16190.154511270001</v>
      </c>
      <c r="Z24" s="77">
        <v>19839.284644449996</v>
      </c>
      <c r="AA24" s="77">
        <v>56447.487564399991</v>
      </c>
      <c r="AB24" s="79">
        <v>14434.217591979997</v>
      </c>
      <c r="AC24" s="77">
        <v>51488.59041076</v>
      </c>
      <c r="AD24" s="77">
        <v>29080.868267550002</v>
      </c>
      <c r="AE24" s="77">
        <v>33575.414220840001</v>
      </c>
      <c r="AF24" s="79">
        <v>19210.44449174</v>
      </c>
      <c r="AG24" s="77">
        <v>76063.514426250011</v>
      </c>
      <c r="AH24" s="77">
        <v>29783.765866969989</v>
      </c>
      <c r="AI24" s="77">
        <v>39625.409745379977</v>
      </c>
      <c r="AJ24" s="79">
        <v>19901.196989540003</v>
      </c>
      <c r="AK24" s="77">
        <v>102375.95020250999</v>
      </c>
      <c r="AL24" s="77">
        <v>30214.831156710017</v>
      </c>
      <c r="AM24" s="77">
        <v>34258.124372499995</v>
      </c>
      <c r="AN24" s="79">
        <v>19375.47571305</v>
      </c>
      <c r="AO24" s="77">
        <v>133594.73811395001</v>
      </c>
      <c r="AP24" s="77">
        <v>27978.322863039997</v>
      </c>
      <c r="AQ24" s="77">
        <v>32008.668366080004</v>
      </c>
      <c r="AR24" s="79">
        <v>20644.765699939999</v>
      </c>
      <c r="AS24" s="77">
        <v>84016.945251260011</v>
      </c>
      <c r="AT24" s="77">
        <v>36165.361951150015</v>
      </c>
      <c r="AU24" s="77">
        <v>34534.35937176994</v>
      </c>
      <c r="AV24" s="79">
        <v>85064.594215039993</v>
      </c>
      <c r="AW24" s="77">
        <v>38419.15772469998</v>
      </c>
      <c r="AX24" s="77">
        <v>93316.753335900023</v>
      </c>
      <c r="AY24" s="77">
        <v>129842.66437694</v>
      </c>
      <c r="AZ24" s="79">
        <v>131821.32252952</v>
      </c>
      <c r="BA24" s="77">
        <v>354814.08895428997</v>
      </c>
      <c r="BB24" s="77">
        <v>291802.46821165003</v>
      </c>
      <c r="BC24" s="77">
        <v>213103.71650652002</v>
      </c>
      <c r="BD24" s="79">
        <v>193548.16852797</v>
      </c>
      <c r="BE24" s="77">
        <v>277147.72745597002</v>
      </c>
      <c r="BF24" s="77">
        <v>205318.26168745998</v>
      </c>
      <c r="BG24" s="77">
        <v>299167.16539315006</v>
      </c>
    </row>
    <row r="25" spans="1:59" ht="25.2" customHeight="1" x14ac:dyDescent="0.25">
      <c r="A25" s="111"/>
      <c r="B25" s="20" t="str">
        <f>IF('0'!$A$1=1,"Доходи від власності та підприємницької діяльності, з них:","Income from property and business activity, inc.:")</f>
        <v>Доходи від власності та підприємницької діяльності, з них:</v>
      </c>
      <c r="C25" s="21">
        <v>21000000</v>
      </c>
      <c r="D25" s="74">
        <v>1710.08687199</v>
      </c>
      <c r="E25" s="74">
        <v>3685.9000928999994</v>
      </c>
      <c r="F25" s="74">
        <v>4465.9163345900006</v>
      </c>
      <c r="G25" s="75">
        <v>7398.3218649300034</v>
      </c>
      <c r="H25" s="74">
        <v>4410.72123964</v>
      </c>
      <c r="I25" s="74">
        <v>7387.0727814500015</v>
      </c>
      <c r="J25" s="74">
        <v>7781.7495491299997</v>
      </c>
      <c r="K25" s="75">
        <v>12620.930292790003</v>
      </c>
      <c r="L25" s="74">
        <v>5365.2613097200001</v>
      </c>
      <c r="M25" s="74">
        <v>7574.2009438799987</v>
      </c>
      <c r="N25" s="74">
        <v>10793.733024360001</v>
      </c>
      <c r="O25" s="75">
        <v>9555.0390042500039</v>
      </c>
      <c r="P25" s="74">
        <v>17364.158551050001</v>
      </c>
      <c r="Q25" s="74">
        <v>8321.0926853199999</v>
      </c>
      <c r="R25" s="74">
        <v>1754.1314895199976</v>
      </c>
      <c r="S25" s="75">
        <v>1029.9417566900011</v>
      </c>
      <c r="T25" s="74">
        <v>6276.3065429400012</v>
      </c>
      <c r="U25" s="74">
        <v>22523.214598009996</v>
      </c>
      <c r="V25" s="74">
        <v>23866.930563619993</v>
      </c>
      <c r="W25" s="74">
        <v>18418.389522850004</v>
      </c>
      <c r="X25" s="76">
        <v>1156.3565453900001</v>
      </c>
      <c r="Y25" s="74">
        <v>5678.6873660499996</v>
      </c>
      <c r="Z25" s="74">
        <v>3182.5889251600001</v>
      </c>
      <c r="AA25" s="74">
        <v>41572.309229899998</v>
      </c>
      <c r="AB25" s="76">
        <v>2792.3026873399995</v>
      </c>
      <c r="AC25" s="74">
        <v>38674.629861879999</v>
      </c>
      <c r="AD25" s="74">
        <v>13284.40923012</v>
      </c>
      <c r="AE25" s="74">
        <v>16802.400494109999</v>
      </c>
      <c r="AF25" s="76">
        <v>2919.4676737899999</v>
      </c>
      <c r="AG25" s="74">
        <v>55193.509198829997</v>
      </c>
      <c r="AH25" s="74">
        <v>10507.372838569994</v>
      </c>
      <c r="AI25" s="74">
        <v>18550.040920509986</v>
      </c>
      <c r="AJ25" s="76">
        <v>3852.31880572</v>
      </c>
      <c r="AK25" s="74">
        <v>85997.449246339995</v>
      </c>
      <c r="AL25" s="74">
        <v>9864.9815158400015</v>
      </c>
      <c r="AM25" s="74">
        <v>14700.095679830003</v>
      </c>
      <c r="AN25" s="76">
        <v>2101.0932165700001</v>
      </c>
      <c r="AO25" s="74">
        <v>110448.66833896999</v>
      </c>
      <c r="AP25" s="74">
        <v>4210.9559704099956</v>
      </c>
      <c r="AQ25" s="74">
        <v>2395.2189619999845</v>
      </c>
      <c r="AR25" s="76">
        <v>2427.9916063299997</v>
      </c>
      <c r="AS25" s="74">
        <v>47722.185317040006</v>
      </c>
      <c r="AT25" s="74">
        <v>2186.5821187699985</v>
      </c>
      <c r="AU25" s="74">
        <v>3685.1522636200025</v>
      </c>
      <c r="AV25" s="76">
        <v>55212.444868179999</v>
      </c>
      <c r="AW25" s="74">
        <v>9914.1557423900013</v>
      </c>
      <c r="AX25" s="74">
        <v>2412.2112351100004</v>
      </c>
      <c r="AY25" s="74">
        <v>19633.542668440001</v>
      </c>
      <c r="AZ25" s="76">
        <v>11233.407877899999</v>
      </c>
      <c r="BA25" s="74">
        <v>103166.55612041999</v>
      </c>
      <c r="BB25" s="74">
        <v>4304.1983705500024</v>
      </c>
      <c r="BC25" s="74">
        <v>5208.2031117999995</v>
      </c>
      <c r="BD25" s="76">
        <v>35689.665867639997</v>
      </c>
      <c r="BE25" s="74">
        <v>74354.560408759993</v>
      </c>
      <c r="BF25" s="74">
        <v>6420.9018029800209</v>
      </c>
      <c r="BG25" s="74">
        <v>9491.776951169988</v>
      </c>
    </row>
    <row r="26" spans="1:59" ht="65.099999999999994" customHeight="1" x14ac:dyDescent="0.25">
      <c r="A26" s="111"/>
      <c r="B26" s="23" t="str">
        <f>IF('0'!$A$1=1,"Частина чистого прибутку (доходу) державних або комунальних унітарних підприємств та їх об'єднань та дивіденди (дохід), нараховані на акції (частки) господарських товариств, у статутних капіталах яких є державна або комунальна власність","Part of net profit and dividends")</f>
        <v>Частина чистого прибутку (доходу) державних або комунальних унітарних підприємств та їх об'єднань та дивіденди (дохід), нараховані на акції (частки) господарських товариств, у статутних капіталах яких є державна або комунальна власність</v>
      </c>
      <c r="C26" s="21">
        <v>21010000</v>
      </c>
      <c r="D26" s="74">
        <v>297.38136065999998</v>
      </c>
      <c r="E26" s="74">
        <v>793.04765793000001</v>
      </c>
      <c r="F26" s="74">
        <v>836.91213306000009</v>
      </c>
      <c r="G26" s="75">
        <v>663.4789600400004</v>
      </c>
      <c r="H26" s="74">
        <v>875.04510494999988</v>
      </c>
      <c r="I26" s="74">
        <v>1549.78604129</v>
      </c>
      <c r="J26" s="74">
        <v>2706.0677706699998</v>
      </c>
      <c r="K26" s="75">
        <v>1198.3518291199998</v>
      </c>
      <c r="L26" s="74">
        <v>235.28300472999999</v>
      </c>
      <c r="M26" s="74">
        <v>1072.5797777100001</v>
      </c>
      <c r="N26" s="74">
        <v>476.27003420999995</v>
      </c>
      <c r="O26" s="75">
        <v>538.14216303000035</v>
      </c>
      <c r="P26" s="74">
        <v>249.97759576999999</v>
      </c>
      <c r="Q26" s="74">
        <v>1772.7586851599999</v>
      </c>
      <c r="R26" s="74">
        <v>580.73128492000023</v>
      </c>
      <c r="S26" s="75">
        <v>664.48491419999982</v>
      </c>
      <c r="T26" s="74">
        <v>422.46158496999999</v>
      </c>
      <c r="U26" s="74">
        <v>2106.7628073199999</v>
      </c>
      <c r="V26" s="74">
        <v>1324.8399095599998</v>
      </c>
      <c r="W26" s="74">
        <v>3303.6873044200001</v>
      </c>
      <c r="X26" s="76">
        <v>857.09597358000008</v>
      </c>
      <c r="Y26" s="74">
        <v>5344.8102106800006</v>
      </c>
      <c r="Z26" s="74">
        <v>2760.5119478000015</v>
      </c>
      <c r="AA26" s="74">
        <v>2818.178545050001</v>
      </c>
      <c r="AB26" s="76">
        <v>2299.6923451900002</v>
      </c>
      <c r="AC26" s="74">
        <v>17827.892095489999</v>
      </c>
      <c r="AD26" s="74">
        <v>2694.0664654600041</v>
      </c>
      <c r="AE26" s="74">
        <v>1815.4004924000001</v>
      </c>
      <c r="AF26" s="76">
        <v>2230.1181551399995</v>
      </c>
      <c r="AG26" s="74">
        <v>16581.76049207</v>
      </c>
      <c r="AH26" s="74">
        <v>3185.8548060600006</v>
      </c>
      <c r="AI26" s="74">
        <v>17735.244553829998</v>
      </c>
      <c r="AJ26" s="76">
        <v>2951.1859093100002</v>
      </c>
      <c r="AK26" s="74">
        <v>20303.009176849999</v>
      </c>
      <c r="AL26" s="74">
        <v>9134.1246782700036</v>
      </c>
      <c r="AM26" s="74">
        <v>13908.950081590003</v>
      </c>
      <c r="AN26" s="76">
        <v>1290.3886161600001</v>
      </c>
      <c r="AO26" s="74">
        <v>67098.582075340018</v>
      </c>
      <c r="AP26" s="74">
        <v>838.71860562000074</v>
      </c>
      <c r="AQ26" s="74">
        <v>1501.8403524900059</v>
      </c>
      <c r="AR26" s="76">
        <v>1341.55514167</v>
      </c>
      <c r="AS26" s="74">
        <v>24381.362508239999</v>
      </c>
      <c r="AT26" s="74">
        <v>1087.6986932799991</v>
      </c>
      <c r="AU26" s="74">
        <v>1714.6678151100023</v>
      </c>
      <c r="AV26" s="76">
        <v>35242.721836260003</v>
      </c>
      <c r="AW26" s="74">
        <v>9427.4451230400009</v>
      </c>
      <c r="AX26" s="74">
        <v>1115.34309889</v>
      </c>
      <c r="AY26" s="74">
        <v>1098.8126071999941</v>
      </c>
      <c r="AZ26" s="76">
        <v>749.53261617999999</v>
      </c>
      <c r="BA26" s="74">
        <v>29274.19337375</v>
      </c>
      <c r="BB26" s="74">
        <v>2183.6477185999975</v>
      </c>
      <c r="BC26" s="74">
        <v>2908.0027319199985</v>
      </c>
      <c r="BD26" s="76">
        <v>33040.678286000002</v>
      </c>
      <c r="BE26" s="74">
        <v>32952.505409910002</v>
      </c>
      <c r="BF26" s="74">
        <v>2402.8025308499928</v>
      </c>
      <c r="BG26" s="74">
        <v>2712.1795923000027</v>
      </c>
    </row>
    <row r="27" spans="1:59" s="55" customFormat="1" ht="35.1" customHeight="1" x14ac:dyDescent="0.25">
      <c r="A27" s="111"/>
      <c r="B27" s="23" t="str">
        <f>IF('0'!$A$1=1,"Кошти, що перераховуються Національним банком України відповідно до Закону України «Про Національний банк України»","Funds to be transferred by the National Bank of Ukraine to the budget as required by the Law of Ukraine «On the National Bank of Ukraine»")</f>
        <v>Кошти, що перераховуються Національним банком України відповідно до Закону України «Про Національний банк України»</v>
      </c>
      <c r="C27" s="21">
        <v>21020000</v>
      </c>
      <c r="D27" s="74">
        <v>0</v>
      </c>
      <c r="E27" s="74">
        <v>2417.9719999999998</v>
      </c>
      <c r="F27" s="74">
        <v>3272.5140000000001</v>
      </c>
      <c r="G27" s="75">
        <v>6207.7669999999989</v>
      </c>
      <c r="H27" s="74">
        <v>2400</v>
      </c>
      <c r="I27" s="74">
        <v>5500</v>
      </c>
      <c r="J27" s="74">
        <v>4700</v>
      </c>
      <c r="K27" s="75">
        <v>11000</v>
      </c>
      <c r="L27" s="74">
        <v>4000</v>
      </c>
      <c r="M27" s="74">
        <v>6063.7000000000007</v>
      </c>
      <c r="N27" s="74">
        <v>9683.3209999999999</v>
      </c>
      <c r="O27" s="75">
        <v>8561.1388000000006</v>
      </c>
      <c r="P27" s="74">
        <v>15800.86939156</v>
      </c>
      <c r="Q27" s="74">
        <v>6200.0000000000018</v>
      </c>
      <c r="R27" s="74">
        <v>806.4650084399982</v>
      </c>
      <c r="S27" s="75">
        <v>0</v>
      </c>
      <c r="T27" s="74">
        <v>5450</v>
      </c>
      <c r="U27" s="74">
        <v>19675</v>
      </c>
      <c r="V27" s="74">
        <v>22000</v>
      </c>
      <c r="W27" s="74">
        <v>14678.593517699999</v>
      </c>
      <c r="X27" s="76">
        <v>0</v>
      </c>
      <c r="Y27" s="74">
        <v>0</v>
      </c>
      <c r="Z27" s="74">
        <v>0</v>
      </c>
      <c r="AA27" s="74">
        <v>38163.777327709999</v>
      </c>
      <c r="AB27" s="76">
        <v>0</v>
      </c>
      <c r="AC27" s="74">
        <v>20000</v>
      </c>
      <c r="AD27" s="74">
        <v>10000</v>
      </c>
      <c r="AE27" s="74">
        <v>14378.828945499998</v>
      </c>
      <c r="AF27" s="76">
        <v>0</v>
      </c>
      <c r="AG27" s="74">
        <v>38000</v>
      </c>
      <c r="AH27" s="74">
        <v>6614.3188407799971</v>
      </c>
      <c r="AI27" s="74">
        <v>0</v>
      </c>
      <c r="AJ27" s="76">
        <v>0</v>
      </c>
      <c r="AK27" s="74">
        <v>64898.456239040002</v>
      </c>
      <c r="AL27" s="74">
        <v>0</v>
      </c>
      <c r="AM27" s="74">
        <v>0</v>
      </c>
      <c r="AN27" s="76">
        <v>0</v>
      </c>
      <c r="AO27" s="74">
        <v>42722.482932980005</v>
      </c>
      <c r="AP27" s="74">
        <v>0</v>
      </c>
      <c r="AQ27" s="74">
        <v>0</v>
      </c>
      <c r="AR27" s="76">
        <v>0</v>
      </c>
      <c r="AS27" s="74">
        <v>24433.996610549999</v>
      </c>
      <c r="AT27" s="74">
        <v>0</v>
      </c>
      <c r="AU27" s="74">
        <v>0</v>
      </c>
      <c r="AV27" s="76">
        <v>18785.918746479998</v>
      </c>
      <c r="AW27" s="74">
        <v>0</v>
      </c>
      <c r="AX27" s="74">
        <v>0</v>
      </c>
      <c r="AY27" s="74">
        <v>0</v>
      </c>
      <c r="AZ27" s="76">
        <v>0</v>
      </c>
      <c r="BA27" s="74">
        <v>71868.362753119989</v>
      </c>
      <c r="BB27" s="74">
        <v>0</v>
      </c>
      <c r="BC27" s="74">
        <v>0</v>
      </c>
      <c r="BD27" s="76">
        <v>0</v>
      </c>
      <c r="BE27" s="74">
        <v>38642.736495879995</v>
      </c>
      <c r="BF27" s="74">
        <v>0</v>
      </c>
      <c r="BG27" s="74">
        <v>0</v>
      </c>
    </row>
    <row r="28" spans="1:59" ht="35.1" customHeight="1" x14ac:dyDescent="0.25">
      <c r="A28" s="111"/>
      <c r="B28" s="20" t="str">
        <f>IF('0'!$A$1=1,"Адміністративні збори та платежі, доходи від некомерційної господарської діяльності, з них:","Fees for administrative services, revenues from non-profit economic activity, inc.:")</f>
        <v>Адміністративні збори та платежі, доходи від некомерційної господарської діяльності, з них:</v>
      </c>
      <c r="C28" s="21">
        <v>22000000</v>
      </c>
      <c r="D28" s="74">
        <v>516.64472198999999</v>
      </c>
      <c r="E28" s="74">
        <v>612.42997137999976</v>
      </c>
      <c r="F28" s="74">
        <v>677.10318946000007</v>
      </c>
      <c r="G28" s="75">
        <v>747.10350531999984</v>
      </c>
      <c r="H28" s="74">
        <v>1293.6972629800002</v>
      </c>
      <c r="I28" s="74">
        <v>1274.2713990900002</v>
      </c>
      <c r="J28" s="74">
        <v>1544.0841474100007</v>
      </c>
      <c r="K28" s="75">
        <v>1323.7998473600001</v>
      </c>
      <c r="L28" s="74">
        <v>1223.5450690099999</v>
      </c>
      <c r="M28" s="74">
        <v>1172.3477240499999</v>
      </c>
      <c r="N28" s="74">
        <v>1352.1485428000005</v>
      </c>
      <c r="O28" s="75">
        <v>1415.7457670699991</v>
      </c>
      <c r="P28" s="74">
        <v>1572.90065957</v>
      </c>
      <c r="Q28" s="74">
        <v>1178.0310855799996</v>
      </c>
      <c r="R28" s="74">
        <v>1298.1341450499999</v>
      </c>
      <c r="S28" s="75">
        <v>1256.5899096399999</v>
      </c>
      <c r="T28" s="74">
        <v>7323.51579855</v>
      </c>
      <c r="U28" s="74">
        <v>4074.0114202699997</v>
      </c>
      <c r="V28" s="74">
        <v>1652.7335074399998</v>
      </c>
      <c r="W28" s="74">
        <v>1958.0726088800002</v>
      </c>
      <c r="X28" s="76">
        <v>1692.0163214699996</v>
      </c>
      <c r="Y28" s="74">
        <v>1791.81676075</v>
      </c>
      <c r="Z28" s="74">
        <v>2039.6487562600005</v>
      </c>
      <c r="AA28" s="74">
        <v>2503.1521823599996</v>
      </c>
      <c r="AB28" s="76">
        <v>2145.8794264800003</v>
      </c>
      <c r="AC28" s="74">
        <v>2265.7603199099999</v>
      </c>
      <c r="AD28" s="74">
        <v>2270.6655928700002</v>
      </c>
      <c r="AE28" s="74">
        <v>3755.2888002900008</v>
      </c>
      <c r="AF28" s="76">
        <v>5534.3752025499998</v>
      </c>
      <c r="AG28" s="74">
        <v>7452.2974657100003</v>
      </c>
      <c r="AH28" s="74">
        <v>2585.0709104799989</v>
      </c>
      <c r="AI28" s="74">
        <v>2841.880112820003</v>
      </c>
      <c r="AJ28" s="76">
        <v>2293.2713107399995</v>
      </c>
      <c r="AK28" s="74">
        <v>2689.1227363199996</v>
      </c>
      <c r="AL28" s="74">
        <v>2712.7033984699992</v>
      </c>
      <c r="AM28" s="74">
        <v>2682.6667701799997</v>
      </c>
      <c r="AN28" s="76">
        <v>2653.9097229600002</v>
      </c>
      <c r="AO28" s="74">
        <v>1676.4020288699994</v>
      </c>
      <c r="AP28" s="74">
        <v>2244.2419594399998</v>
      </c>
      <c r="AQ28" s="74">
        <v>3197.4235639499993</v>
      </c>
      <c r="AR28" s="76">
        <v>2829.79149482</v>
      </c>
      <c r="AS28" s="74">
        <v>3263.7437847000006</v>
      </c>
      <c r="AT28" s="74">
        <v>3136.7294791299983</v>
      </c>
      <c r="AU28" s="74">
        <v>3745.2406366400028</v>
      </c>
      <c r="AV28" s="76">
        <v>2162.7670244800001</v>
      </c>
      <c r="AW28" s="74">
        <v>1539.6212712900001</v>
      </c>
      <c r="AX28" s="74">
        <v>1875.8601354900002</v>
      </c>
      <c r="AY28" s="74">
        <v>2587.8573897799988</v>
      </c>
      <c r="AZ28" s="76">
        <v>4000.82018079</v>
      </c>
      <c r="BA28" s="74">
        <v>2822.0094099399994</v>
      </c>
      <c r="BB28" s="74">
        <v>3640.1982430299995</v>
      </c>
      <c r="BC28" s="74">
        <v>3794.572896260001</v>
      </c>
      <c r="BD28" s="76">
        <v>3660.6279203099998</v>
      </c>
      <c r="BE28" s="74">
        <v>3731.3511525099998</v>
      </c>
      <c r="BF28" s="74">
        <v>4041.4576579099999</v>
      </c>
      <c r="BG28" s="74">
        <v>5587.5104397300001</v>
      </c>
    </row>
    <row r="29" spans="1:59" ht="18" customHeight="1" x14ac:dyDescent="0.25">
      <c r="A29" s="111"/>
      <c r="B29" s="23" t="str">
        <f>IF('0'!$A$1=1,"Плата за надання адміністративних послуг","Fees for administrative services")</f>
        <v>Плата за надання адміністративних послуг</v>
      </c>
      <c r="C29" s="21">
        <v>22010000</v>
      </c>
      <c r="D29" s="74">
        <v>12.14974527</v>
      </c>
      <c r="E29" s="74">
        <v>28.659655299999994</v>
      </c>
      <c r="F29" s="74">
        <v>77.288759380000002</v>
      </c>
      <c r="G29" s="75">
        <v>37.502356010000028</v>
      </c>
      <c r="H29" s="74">
        <v>532.38247692000004</v>
      </c>
      <c r="I29" s="74">
        <v>450.27194352999993</v>
      </c>
      <c r="J29" s="74">
        <v>728.77893568000002</v>
      </c>
      <c r="K29" s="75">
        <v>495.03177915000015</v>
      </c>
      <c r="L29" s="74">
        <v>399.93249403000004</v>
      </c>
      <c r="M29" s="74">
        <v>300.70560634000014</v>
      </c>
      <c r="N29" s="74">
        <v>417.49441158999991</v>
      </c>
      <c r="O29" s="75">
        <v>431.1613700800001</v>
      </c>
      <c r="P29" s="74">
        <v>719.10429084999998</v>
      </c>
      <c r="Q29" s="74">
        <v>281.40423420000002</v>
      </c>
      <c r="R29" s="74">
        <v>359.05007912999997</v>
      </c>
      <c r="S29" s="75">
        <v>260.36759333999998</v>
      </c>
      <c r="T29" s="74">
        <v>6486.1916586200005</v>
      </c>
      <c r="U29" s="74">
        <v>3082.1094131000027</v>
      </c>
      <c r="V29" s="74">
        <v>520.54140490999998</v>
      </c>
      <c r="W29" s="74">
        <v>472.39402545999837</v>
      </c>
      <c r="X29" s="76">
        <v>274.06854010000001</v>
      </c>
      <c r="Y29" s="74">
        <v>288.61853661999993</v>
      </c>
      <c r="Z29" s="74">
        <v>443.44033292999995</v>
      </c>
      <c r="AA29" s="74">
        <v>333.94568331999994</v>
      </c>
      <c r="AB29" s="76">
        <v>594.30913641999996</v>
      </c>
      <c r="AC29" s="74">
        <v>457.38921493999987</v>
      </c>
      <c r="AD29" s="74">
        <v>599.93507170000021</v>
      </c>
      <c r="AE29" s="74">
        <v>1675.5843088000006</v>
      </c>
      <c r="AF29" s="76">
        <v>3769.1332146999998</v>
      </c>
      <c r="AG29" s="74">
        <v>5267.8996926799991</v>
      </c>
      <c r="AH29" s="74">
        <v>612.20836417999817</v>
      </c>
      <c r="AI29" s="74">
        <v>575.5319355699994</v>
      </c>
      <c r="AJ29" s="76">
        <v>472.07167884</v>
      </c>
      <c r="AK29" s="74">
        <v>743.55145801999993</v>
      </c>
      <c r="AL29" s="74">
        <v>590.56453030999978</v>
      </c>
      <c r="AM29" s="74">
        <v>537.32561686999998</v>
      </c>
      <c r="AN29" s="76">
        <v>972.65790751000009</v>
      </c>
      <c r="AO29" s="74">
        <v>222.8324763999999</v>
      </c>
      <c r="AP29" s="74">
        <v>553.28755195000008</v>
      </c>
      <c r="AQ29" s="74">
        <v>1122.6937416799997</v>
      </c>
      <c r="AR29" s="76">
        <v>696.33744374000003</v>
      </c>
      <c r="AS29" s="74">
        <v>1290.9626454700001</v>
      </c>
      <c r="AT29" s="74">
        <v>1057.86868832</v>
      </c>
      <c r="AU29" s="74">
        <v>1472.6637999400004</v>
      </c>
      <c r="AV29" s="76">
        <v>312.32014230999999</v>
      </c>
      <c r="AW29" s="74">
        <v>330.85008220999998</v>
      </c>
      <c r="AX29" s="74">
        <v>372.26897882000003</v>
      </c>
      <c r="AY29" s="74">
        <v>585.11278755000012</v>
      </c>
      <c r="AZ29" s="76">
        <v>1826.32718871</v>
      </c>
      <c r="BA29" s="74">
        <v>549.13060021999968</v>
      </c>
      <c r="BB29" s="74">
        <v>797.18528708000031</v>
      </c>
      <c r="BC29" s="74">
        <v>844.11299083999984</v>
      </c>
      <c r="BD29" s="76">
        <v>1046.2489855900001</v>
      </c>
      <c r="BE29" s="74">
        <v>1093.56441849</v>
      </c>
      <c r="BF29" s="74">
        <v>1225.3673816800003</v>
      </c>
      <c r="BG29" s="74">
        <v>2299.4391478999996</v>
      </c>
    </row>
    <row r="30" spans="1:59" ht="18" customHeight="1" x14ac:dyDescent="0.25">
      <c r="A30" s="111"/>
      <c r="B30" s="23" t="str">
        <f>IF('0'!$A$1=1,"Судовий збір","Court fees")</f>
        <v>Судовий збір</v>
      </c>
      <c r="C30" s="21">
        <v>22030000</v>
      </c>
      <c r="D30" s="74">
        <v>0</v>
      </c>
      <c r="E30" s="74">
        <v>0</v>
      </c>
      <c r="F30" s="74">
        <v>0</v>
      </c>
      <c r="G30" s="75">
        <v>137.98229971000001</v>
      </c>
      <c r="H30" s="74">
        <v>234.52138421000001</v>
      </c>
      <c r="I30" s="74">
        <v>229.48879475999996</v>
      </c>
      <c r="J30" s="74">
        <v>235.03061942000011</v>
      </c>
      <c r="K30" s="75">
        <v>249.30143074</v>
      </c>
      <c r="L30" s="74">
        <v>238.77061731000003</v>
      </c>
      <c r="M30" s="74">
        <v>246.90142492999996</v>
      </c>
      <c r="N30" s="74">
        <v>250.10335567999994</v>
      </c>
      <c r="O30" s="75">
        <v>278.11936403999982</v>
      </c>
      <c r="P30" s="74">
        <v>245.20789345999998</v>
      </c>
      <c r="Q30" s="74">
        <v>268.11206105999992</v>
      </c>
      <c r="R30" s="74">
        <v>263.44002853999996</v>
      </c>
      <c r="S30" s="75">
        <v>286.65672424000024</v>
      </c>
      <c r="T30" s="74">
        <v>273.83259722999998</v>
      </c>
      <c r="U30" s="74">
        <v>288.35178841999999</v>
      </c>
      <c r="V30" s="74">
        <v>427.3996496200001</v>
      </c>
      <c r="W30" s="74">
        <v>723.40825897999991</v>
      </c>
      <c r="X30" s="76">
        <v>707.47157200000004</v>
      </c>
      <c r="Y30" s="74">
        <v>734.33100034999995</v>
      </c>
      <c r="Z30" s="74">
        <v>840.57909239000037</v>
      </c>
      <c r="AA30" s="74">
        <v>1315.2274573299992</v>
      </c>
      <c r="AB30" s="76">
        <v>767.82482217000017</v>
      </c>
      <c r="AC30" s="74">
        <v>962.70513518999962</v>
      </c>
      <c r="AD30" s="74">
        <v>796.00758962000032</v>
      </c>
      <c r="AE30" s="74">
        <v>1065.26270462</v>
      </c>
      <c r="AF30" s="76">
        <v>706.50906986999985</v>
      </c>
      <c r="AG30" s="74">
        <v>1078.2044989600001</v>
      </c>
      <c r="AH30" s="74">
        <v>834.55573942000001</v>
      </c>
      <c r="AI30" s="74">
        <v>1019.7196520800003</v>
      </c>
      <c r="AJ30" s="76">
        <v>728.53719925999997</v>
      </c>
      <c r="AK30" s="74">
        <v>823.99730218999991</v>
      </c>
      <c r="AL30" s="74">
        <v>948.79374463999966</v>
      </c>
      <c r="AM30" s="74">
        <v>910.28573374000007</v>
      </c>
      <c r="AN30" s="76">
        <v>735.27666322999994</v>
      </c>
      <c r="AO30" s="74">
        <v>759.17527171999996</v>
      </c>
      <c r="AP30" s="74">
        <v>864.93144078</v>
      </c>
      <c r="AQ30" s="74">
        <v>1075.1029153000004</v>
      </c>
      <c r="AR30" s="76">
        <v>848.42279155999995</v>
      </c>
      <c r="AS30" s="74">
        <v>1013.1647771200001</v>
      </c>
      <c r="AT30" s="74">
        <v>985.40786553999988</v>
      </c>
      <c r="AU30" s="74">
        <v>1103.4367227800003</v>
      </c>
      <c r="AV30" s="76">
        <v>578.07878790999996</v>
      </c>
      <c r="AW30" s="74">
        <v>456.21294380000006</v>
      </c>
      <c r="AX30" s="74">
        <v>837.64446943000007</v>
      </c>
      <c r="AY30" s="74">
        <v>951.71107341999982</v>
      </c>
      <c r="AZ30" s="76">
        <v>919.42759291999994</v>
      </c>
      <c r="BA30" s="74">
        <v>1243.4391308700001</v>
      </c>
      <c r="BB30" s="74">
        <v>1264.9863013899999</v>
      </c>
      <c r="BC30" s="74">
        <v>1361.38080666</v>
      </c>
      <c r="BD30" s="76">
        <v>1154.48363746</v>
      </c>
      <c r="BE30" s="74">
        <v>1376.1447338500002</v>
      </c>
      <c r="BF30" s="74">
        <v>1244.4637423499998</v>
      </c>
      <c r="BG30" s="74">
        <v>1516.56228517</v>
      </c>
    </row>
    <row r="31" spans="1:59" ht="35.1" customHeight="1" x14ac:dyDescent="0.25">
      <c r="A31" s="111"/>
      <c r="B31" s="23" t="str">
        <f>IF('0'!$A$1=1,"Надходження від орендної плати за користування цілісним майновим комплексом та іншим державним майном","Receipts for use of integral property complex (asset package) and other public property")</f>
        <v>Надходження від орендної плати за користування цілісним майновим комплексом та іншим державним майном</v>
      </c>
      <c r="C31" s="21">
        <v>22080000</v>
      </c>
      <c r="D31" s="74">
        <v>189.16357653</v>
      </c>
      <c r="E31" s="74">
        <v>221.66016562999994</v>
      </c>
      <c r="F31" s="74">
        <v>222.72555256999999</v>
      </c>
      <c r="G31" s="75">
        <v>222.64094694000005</v>
      </c>
      <c r="H31" s="74">
        <v>242.48223958999998</v>
      </c>
      <c r="I31" s="74">
        <v>266.82715811000003</v>
      </c>
      <c r="J31" s="74">
        <v>279.63569668000002</v>
      </c>
      <c r="K31" s="75">
        <v>272.61736029999997</v>
      </c>
      <c r="L31" s="74">
        <v>265.06831656999998</v>
      </c>
      <c r="M31" s="74">
        <v>261.27452292999999</v>
      </c>
      <c r="N31" s="74">
        <v>262.33083383000019</v>
      </c>
      <c r="O31" s="75">
        <v>266.80939717000001</v>
      </c>
      <c r="P31" s="74">
        <v>242.55690852999999</v>
      </c>
      <c r="Q31" s="74">
        <v>237.17143565999999</v>
      </c>
      <c r="R31" s="74">
        <v>248.05259810000013</v>
      </c>
      <c r="S31" s="75">
        <v>257.11484519999999</v>
      </c>
      <c r="T31" s="74">
        <v>253.01640105000001</v>
      </c>
      <c r="U31" s="74">
        <v>312.93713847000004</v>
      </c>
      <c r="V31" s="74">
        <v>320.61401363000004</v>
      </c>
      <c r="W31" s="74">
        <v>329.32130530000018</v>
      </c>
      <c r="X31" s="76">
        <v>272.09674892999999</v>
      </c>
      <c r="Y31" s="74">
        <v>247.38380376999999</v>
      </c>
      <c r="Z31" s="74">
        <v>251.62089712</v>
      </c>
      <c r="AA31" s="74">
        <v>257.61171307999984</v>
      </c>
      <c r="AB31" s="76">
        <v>246.05531471</v>
      </c>
      <c r="AC31" s="74">
        <v>245.33452773000005</v>
      </c>
      <c r="AD31" s="74">
        <v>265.40201341000011</v>
      </c>
      <c r="AE31" s="74">
        <v>299.14777417000016</v>
      </c>
      <c r="AF31" s="76">
        <v>343.40687381000004</v>
      </c>
      <c r="AG31" s="74">
        <v>375.91553894999998</v>
      </c>
      <c r="AH31" s="74">
        <v>356.19079109999996</v>
      </c>
      <c r="AI31" s="74">
        <v>370.09607518999997</v>
      </c>
      <c r="AJ31" s="76">
        <v>412.58873899999992</v>
      </c>
      <c r="AK31" s="74">
        <v>391.8715271399999</v>
      </c>
      <c r="AL31" s="74">
        <v>390.53024399000003</v>
      </c>
      <c r="AM31" s="74">
        <v>359.91521503000013</v>
      </c>
      <c r="AN31" s="76">
        <v>398.53286342000001</v>
      </c>
      <c r="AO31" s="74">
        <v>274.23250050000001</v>
      </c>
      <c r="AP31" s="74">
        <v>292.56684474999997</v>
      </c>
      <c r="AQ31" s="74">
        <v>335.53501629000016</v>
      </c>
      <c r="AR31" s="76">
        <v>616.97656289999998</v>
      </c>
      <c r="AS31" s="74">
        <v>315.24872221999999</v>
      </c>
      <c r="AT31" s="74">
        <v>333.28807945999995</v>
      </c>
      <c r="AU31" s="74">
        <v>357.60953276000009</v>
      </c>
      <c r="AV31" s="76">
        <v>243.18001953000001</v>
      </c>
      <c r="AW31" s="74">
        <v>122.68534413</v>
      </c>
      <c r="AX31" s="74">
        <v>78.241518869999936</v>
      </c>
      <c r="AY31" s="74">
        <v>130.94612630000012</v>
      </c>
      <c r="AZ31" s="76">
        <v>181.62950816</v>
      </c>
      <c r="BA31" s="74">
        <v>199.26875624000002</v>
      </c>
      <c r="BB31" s="74">
        <v>191.25741505999997</v>
      </c>
      <c r="BC31" s="74">
        <v>196.90837455999997</v>
      </c>
      <c r="BD31" s="76">
        <v>208.18545227000001</v>
      </c>
      <c r="BE31" s="74">
        <v>211.78749417999998</v>
      </c>
      <c r="BF31" s="74">
        <v>203.04127532999999</v>
      </c>
      <c r="BG31" s="74">
        <v>213.88467877000008</v>
      </c>
    </row>
    <row r="32" spans="1:59" ht="18" customHeight="1" x14ac:dyDescent="0.25">
      <c r="A32" s="111"/>
      <c r="B32" s="23" t="str">
        <f>IF('0'!$A$1=1,"Державне мито","State duty")</f>
        <v>Державне мито</v>
      </c>
      <c r="C32" s="21">
        <v>22090000</v>
      </c>
      <c r="D32" s="74">
        <v>116.5652989</v>
      </c>
      <c r="E32" s="74">
        <v>118.07597935000003</v>
      </c>
      <c r="F32" s="74">
        <v>124.83639620000002</v>
      </c>
      <c r="G32" s="75">
        <v>87.848293230000024</v>
      </c>
      <c r="H32" s="74">
        <v>52.117396470000003</v>
      </c>
      <c r="I32" s="74">
        <v>58.612702880000001</v>
      </c>
      <c r="J32" s="74">
        <v>61.040444130000012</v>
      </c>
      <c r="K32" s="75">
        <v>49.941554080000031</v>
      </c>
      <c r="L32" s="74">
        <v>104.68192768999999</v>
      </c>
      <c r="M32" s="74">
        <v>137.21416839</v>
      </c>
      <c r="N32" s="74">
        <v>161.42694104999998</v>
      </c>
      <c r="O32" s="75">
        <v>183.84484723999992</v>
      </c>
      <c r="P32" s="74">
        <v>164.09620142</v>
      </c>
      <c r="Q32" s="74">
        <v>157.49870808000003</v>
      </c>
      <c r="R32" s="74">
        <v>168.18761105999999</v>
      </c>
      <c r="S32" s="75">
        <v>168.54108099000001</v>
      </c>
      <c r="T32" s="74">
        <v>0</v>
      </c>
      <c r="U32" s="74">
        <v>0</v>
      </c>
      <c r="V32" s="74">
        <v>0</v>
      </c>
      <c r="W32" s="74">
        <v>0</v>
      </c>
      <c r="X32" s="76">
        <v>0</v>
      </c>
      <c r="Y32" s="74">
        <v>0</v>
      </c>
      <c r="Z32" s="74">
        <v>0</v>
      </c>
      <c r="AA32" s="74">
        <v>0</v>
      </c>
      <c r="AB32" s="76">
        <v>0</v>
      </c>
      <c r="AC32" s="74">
        <v>0</v>
      </c>
      <c r="AD32" s="74">
        <v>0</v>
      </c>
      <c r="AE32" s="74">
        <v>0</v>
      </c>
      <c r="AF32" s="76">
        <v>0</v>
      </c>
      <c r="AG32" s="74">
        <v>0</v>
      </c>
      <c r="AH32" s="74">
        <v>0</v>
      </c>
      <c r="AI32" s="74">
        <v>0</v>
      </c>
      <c r="AJ32" s="76">
        <v>0</v>
      </c>
      <c r="AK32" s="74">
        <v>0</v>
      </c>
      <c r="AL32" s="74">
        <v>0</v>
      </c>
      <c r="AM32" s="74">
        <v>0</v>
      </c>
      <c r="AN32" s="76">
        <v>0</v>
      </c>
      <c r="AO32" s="74">
        <v>0</v>
      </c>
      <c r="AP32" s="74">
        <v>0</v>
      </c>
      <c r="AQ32" s="74">
        <v>0</v>
      </c>
      <c r="AR32" s="76">
        <v>0</v>
      </c>
      <c r="AS32" s="74">
        <v>0</v>
      </c>
      <c r="AT32" s="74">
        <v>0</v>
      </c>
      <c r="AU32" s="74">
        <v>0</v>
      </c>
      <c r="AV32" s="76">
        <v>0</v>
      </c>
      <c r="AW32" s="74">
        <v>0</v>
      </c>
      <c r="AX32" s="74">
        <v>0</v>
      </c>
      <c r="AY32" s="74">
        <v>0</v>
      </c>
      <c r="AZ32" s="76">
        <v>0</v>
      </c>
      <c r="BA32" s="74">
        <v>0</v>
      </c>
      <c r="BB32" s="74">
        <v>0</v>
      </c>
      <c r="BC32" s="74">
        <v>0</v>
      </c>
      <c r="BD32" s="76">
        <v>0</v>
      </c>
      <c r="BE32" s="74">
        <v>0</v>
      </c>
      <c r="BF32" s="74">
        <v>0</v>
      </c>
      <c r="BG32" s="74">
        <v>0.49095258000000003</v>
      </c>
    </row>
    <row r="33" spans="1:59" ht="25.2" customHeight="1" x14ac:dyDescent="0.25">
      <c r="A33" s="111"/>
      <c r="B33" s="20" t="str">
        <f>IF('0'!$A$1=1,"Інші неподаткові надходження, з них:","Other nontax revenue, inc.:")</f>
        <v>Інші неподаткові надходження, з них:</v>
      </c>
      <c r="C33" s="21">
        <v>24000000</v>
      </c>
      <c r="D33" s="74">
        <v>1380.4684047200001</v>
      </c>
      <c r="E33" s="74">
        <v>1332.25634668</v>
      </c>
      <c r="F33" s="74">
        <v>1582.8884659700007</v>
      </c>
      <c r="G33" s="75">
        <v>1721.8016461099996</v>
      </c>
      <c r="H33" s="74">
        <v>1203.4034189700001</v>
      </c>
      <c r="I33" s="74">
        <v>1397.0018365999999</v>
      </c>
      <c r="J33" s="74">
        <v>1452.2727894600002</v>
      </c>
      <c r="K33" s="75">
        <v>1897.4389736499998</v>
      </c>
      <c r="L33" s="74">
        <v>1210.9802612000001</v>
      </c>
      <c r="M33" s="74">
        <v>1334.3165460100001</v>
      </c>
      <c r="N33" s="74">
        <v>1380.7137723000001</v>
      </c>
      <c r="O33" s="75">
        <v>1443.1971551300007</v>
      </c>
      <c r="P33" s="74">
        <v>1072.0648971000001</v>
      </c>
      <c r="Q33" s="74">
        <v>3478.4780476599999</v>
      </c>
      <c r="R33" s="74">
        <v>3666.2550978200015</v>
      </c>
      <c r="S33" s="75">
        <v>4279.4975885000003</v>
      </c>
      <c r="T33" s="74">
        <v>1313.9493943700002</v>
      </c>
      <c r="U33" s="74">
        <v>1986.1898466300001</v>
      </c>
      <c r="V33" s="74">
        <v>1464.7647757200007</v>
      </c>
      <c r="W33" s="74">
        <v>2742.7991215200009</v>
      </c>
      <c r="X33" s="76">
        <v>1717.96071545</v>
      </c>
      <c r="Y33" s="74">
        <v>2656.37782806</v>
      </c>
      <c r="Z33" s="74">
        <v>2066.2461428800007</v>
      </c>
      <c r="AA33" s="74">
        <v>3503.7162784800003</v>
      </c>
      <c r="AB33" s="76">
        <v>2080.8939339799999</v>
      </c>
      <c r="AC33" s="74">
        <v>2983.0305468000006</v>
      </c>
      <c r="AD33" s="74">
        <v>2323.5847103000006</v>
      </c>
      <c r="AE33" s="74">
        <v>3495.1282836299988</v>
      </c>
      <c r="AF33" s="76">
        <v>2323.80567905</v>
      </c>
      <c r="AG33" s="74">
        <v>3283.7844934199998</v>
      </c>
      <c r="AH33" s="74">
        <v>2672.5097227000006</v>
      </c>
      <c r="AI33" s="74">
        <v>4119.8057921499985</v>
      </c>
      <c r="AJ33" s="76">
        <v>4451.0385115099998</v>
      </c>
      <c r="AK33" s="74">
        <v>3738.0853751600007</v>
      </c>
      <c r="AL33" s="74">
        <v>3460.2229812200003</v>
      </c>
      <c r="AM33" s="74">
        <v>4113.2586684599992</v>
      </c>
      <c r="AN33" s="76">
        <v>3311.0139714500001</v>
      </c>
      <c r="AO33" s="74">
        <v>2882.28214097</v>
      </c>
      <c r="AP33" s="74">
        <v>3514.5513288100001</v>
      </c>
      <c r="AQ33" s="74">
        <v>5330.3855064400013</v>
      </c>
      <c r="AR33" s="76">
        <v>3412.0736248799999</v>
      </c>
      <c r="AS33" s="74">
        <v>3976.7838703100001</v>
      </c>
      <c r="AT33" s="74">
        <v>4355.7123124100008</v>
      </c>
      <c r="AU33" s="74">
        <v>6250.3107866099999</v>
      </c>
      <c r="AV33" s="76">
        <v>3050.6683836699999</v>
      </c>
      <c r="AW33" s="74">
        <v>5090.0762548900002</v>
      </c>
      <c r="AX33" s="74">
        <v>3500.1828456799985</v>
      </c>
      <c r="AY33" s="74">
        <v>4506.0677731100022</v>
      </c>
      <c r="AZ33" s="76">
        <v>9862.9685610699999</v>
      </c>
      <c r="BA33" s="74">
        <v>14829.742663749999</v>
      </c>
      <c r="BB33" s="74">
        <v>6646.8566369500004</v>
      </c>
      <c r="BC33" s="74">
        <v>9687.7288295500039</v>
      </c>
      <c r="BD33" s="76">
        <v>22565.52643505</v>
      </c>
      <c r="BE33" s="74">
        <v>8209.8715448100011</v>
      </c>
      <c r="BF33" s="74">
        <v>12610.368456329998</v>
      </c>
      <c r="BG33" s="74">
        <v>9411.0731524100011</v>
      </c>
    </row>
    <row r="34" spans="1:59" ht="35.1" customHeight="1" x14ac:dyDescent="0.25">
      <c r="A34" s="111"/>
      <c r="B34" s="23" t="str">
        <f>IF('0'!$A$1=1,"Збори на обов'язкове державне пенсійне страхування з окремих видів господарських операцій","Mandatory pension insurance fees from some types of business transactions")</f>
        <v>Збори на обов'язкове державне пенсійне страхування з окремих видів господарських операцій</v>
      </c>
      <c r="C34" s="21">
        <v>24140000</v>
      </c>
      <c r="D34" s="74">
        <v>732.25935400000003</v>
      </c>
      <c r="E34" s="74">
        <v>884.3106160599998</v>
      </c>
      <c r="F34" s="74">
        <v>993.49077024000007</v>
      </c>
      <c r="G34" s="75">
        <v>1048.5339801399996</v>
      </c>
      <c r="H34" s="74">
        <v>816.65008995999995</v>
      </c>
      <c r="I34" s="74">
        <v>947.51547985000013</v>
      </c>
      <c r="J34" s="74">
        <v>997.25607122999986</v>
      </c>
      <c r="K34" s="75">
        <v>1034.87722665</v>
      </c>
      <c r="L34" s="74">
        <v>747.45716586000003</v>
      </c>
      <c r="M34" s="74">
        <v>935.40162057999964</v>
      </c>
      <c r="N34" s="74">
        <v>1011.4427697799997</v>
      </c>
      <c r="O34" s="75">
        <v>911.16843213000038</v>
      </c>
      <c r="P34" s="74">
        <v>715.63755200000003</v>
      </c>
      <c r="Q34" s="74">
        <v>2828.3283064500001</v>
      </c>
      <c r="R34" s="74">
        <v>3153.0375792700006</v>
      </c>
      <c r="S34" s="75">
        <v>2934.6405650800007</v>
      </c>
      <c r="T34" s="74">
        <v>720.00573253000005</v>
      </c>
      <c r="U34" s="74">
        <v>832.56292094000003</v>
      </c>
      <c r="V34" s="74">
        <v>1012.6096031599998</v>
      </c>
      <c r="W34" s="74">
        <v>1347.6509092000001</v>
      </c>
      <c r="X34" s="76">
        <v>1085.6623097699999</v>
      </c>
      <c r="Y34" s="74">
        <v>1254.1464032000003</v>
      </c>
      <c r="Z34" s="74">
        <v>1386.2041543099999</v>
      </c>
      <c r="AA34" s="74">
        <v>1632.5290913600002</v>
      </c>
      <c r="AB34" s="76">
        <v>1300.33215666</v>
      </c>
      <c r="AC34" s="74">
        <v>1518.6758223200002</v>
      </c>
      <c r="AD34" s="74">
        <v>1587.9692223599995</v>
      </c>
      <c r="AE34" s="74">
        <v>1776.2887880999997</v>
      </c>
      <c r="AF34" s="76">
        <v>1523.36447772</v>
      </c>
      <c r="AG34" s="74">
        <v>1649.56633274</v>
      </c>
      <c r="AH34" s="74">
        <v>1844.1023977199998</v>
      </c>
      <c r="AI34" s="74">
        <v>2144.0698827400001</v>
      </c>
      <c r="AJ34" s="76">
        <v>2181.2396136299999</v>
      </c>
      <c r="AK34" s="74">
        <v>2169.2663141600001</v>
      </c>
      <c r="AL34" s="74">
        <v>2373.2631969000004</v>
      </c>
      <c r="AM34" s="74">
        <v>2507.8913160500006</v>
      </c>
      <c r="AN34" s="76">
        <v>2075.8269345799999</v>
      </c>
      <c r="AO34" s="74">
        <v>1898.4173735599998</v>
      </c>
      <c r="AP34" s="74">
        <v>2671.5484406199994</v>
      </c>
      <c r="AQ34" s="74">
        <v>2889.8156084300008</v>
      </c>
      <c r="AR34" s="76">
        <v>2500.7539634</v>
      </c>
      <c r="AS34" s="74">
        <v>3065.5459290599997</v>
      </c>
      <c r="AT34" s="74">
        <v>3408.4086346699987</v>
      </c>
      <c r="AU34" s="74">
        <v>3439.3117196700005</v>
      </c>
      <c r="AV34" s="76">
        <v>2024.5735831099998</v>
      </c>
      <c r="AW34" s="74">
        <v>2121.1062462399996</v>
      </c>
      <c r="AX34" s="74">
        <v>2181.4034649699997</v>
      </c>
      <c r="AY34" s="74">
        <v>2257.932309660001</v>
      </c>
      <c r="AZ34" s="76">
        <v>2507.8467454499996</v>
      </c>
      <c r="BA34" s="74">
        <v>3134.1443379800003</v>
      </c>
      <c r="BB34" s="74">
        <v>3312.8897374899998</v>
      </c>
      <c r="BC34" s="74">
        <v>3383.8551521100007</v>
      </c>
      <c r="BD34" s="76">
        <v>2923.04470571</v>
      </c>
      <c r="BE34" s="74">
        <v>3332.855442</v>
      </c>
      <c r="BF34" s="74">
        <v>3931.2497891400008</v>
      </c>
      <c r="BG34" s="74">
        <v>3406.0162825699981</v>
      </c>
    </row>
    <row r="35" spans="1:59" ht="25.2" customHeight="1" x14ac:dyDescent="0.25">
      <c r="A35" s="111"/>
      <c r="B35" s="20" t="str">
        <f>IF('0'!$A$1=1,"Власні надходження бюджетних установ","Own revenues of budgetary institutions")</f>
        <v>Власні надходження бюджетних установ</v>
      </c>
      <c r="C35" s="21">
        <v>25000000</v>
      </c>
      <c r="D35" s="74">
        <v>4785.0864820200004</v>
      </c>
      <c r="E35" s="74">
        <v>3843.2768486799996</v>
      </c>
      <c r="F35" s="74">
        <v>9829.4190147600002</v>
      </c>
      <c r="G35" s="75">
        <v>4799.0975363999933</v>
      </c>
      <c r="H35" s="74">
        <v>4875.8678811700001</v>
      </c>
      <c r="I35" s="74">
        <v>3690.35643927</v>
      </c>
      <c r="J35" s="74">
        <v>7008.6301042000014</v>
      </c>
      <c r="K35" s="75">
        <v>9126.3193529599994</v>
      </c>
      <c r="L35" s="74">
        <v>8028.2838344299998</v>
      </c>
      <c r="M35" s="74">
        <v>4031.8989568600009</v>
      </c>
      <c r="N35" s="74">
        <v>9411.3293393099993</v>
      </c>
      <c r="O35" s="75">
        <v>7560.4329586699969</v>
      </c>
      <c r="P35" s="74">
        <v>5251.4890680800008</v>
      </c>
      <c r="Q35" s="74">
        <v>4260.0938392500002</v>
      </c>
      <c r="R35" s="74">
        <v>7110.2487262299983</v>
      </c>
      <c r="S35" s="75">
        <v>5462.1349302800008</v>
      </c>
      <c r="T35" s="74">
        <v>5145.8811241700005</v>
      </c>
      <c r="U35" s="74">
        <v>5726.7405449000016</v>
      </c>
      <c r="V35" s="74">
        <v>8964.0933881800011</v>
      </c>
      <c r="W35" s="74">
        <v>6568.8926707800019</v>
      </c>
      <c r="X35" s="76">
        <v>6600.42214066</v>
      </c>
      <c r="Y35" s="74">
        <v>6063.272556410001</v>
      </c>
      <c r="Z35" s="74">
        <v>12550.800820149998</v>
      </c>
      <c r="AA35" s="74">
        <v>8868.3098736600077</v>
      </c>
      <c r="AB35" s="76">
        <v>7415.14154418</v>
      </c>
      <c r="AC35" s="74">
        <v>7565.1696821699989</v>
      </c>
      <c r="AD35" s="74">
        <v>11202.208734260001</v>
      </c>
      <c r="AE35" s="74">
        <v>9522.59664281</v>
      </c>
      <c r="AF35" s="76">
        <v>8432.7959363499995</v>
      </c>
      <c r="AG35" s="74">
        <v>10133.923268290002</v>
      </c>
      <c r="AH35" s="74">
        <v>14018.812395220004</v>
      </c>
      <c r="AI35" s="74">
        <v>14113.682919899999</v>
      </c>
      <c r="AJ35" s="76">
        <v>9304.56836157</v>
      </c>
      <c r="AK35" s="74">
        <v>9951.2928446900041</v>
      </c>
      <c r="AL35" s="74">
        <v>14176.92326118</v>
      </c>
      <c r="AM35" s="74">
        <v>12762.103254030008</v>
      </c>
      <c r="AN35" s="76">
        <v>11309.458802069999</v>
      </c>
      <c r="AO35" s="74">
        <v>18587.38560514</v>
      </c>
      <c r="AP35" s="74">
        <v>18008.573604380003</v>
      </c>
      <c r="AQ35" s="74">
        <v>21085.640333690004</v>
      </c>
      <c r="AR35" s="76">
        <v>11974.90897391</v>
      </c>
      <c r="AS35" s="74">
        <v>29054.232279210002</v>
      </c>
      <c r="AT35" s="74">
        <v>26486.338040839997</v>
      </c>
      <c r="AU35" s="74">
        <v>20853.655684900004</v>
      </c>
      <c r="AV35" s="76">
        <v>24638.71393871</v>
      </c>
      <c r="AW35" s="74">
        <v>21875.304456130001</v>
      </c>
      <c r="AX35" s="74">
        <v>85528.499119619999</v>
      </c>
      <c r="AY35" s="74">
        <v>103115.19654561</v>
      </c>
      <c r="AZ35" s="76">
        <v>106724.12590976</v>
      </c>
      <c r="BA35" s="74">
        <v>233995.78076017997</v>
      </c>
      <c r="BB35" s="74">
        <v>277211.21496112004</v>
      </c>
      <c r="BC35" s="74">
        <v>194413.21166890999</v>
      </c>
      <c r="BD35" s="76">
        <v>131632.34830497002</v>
      </c>
      <c r="BE35" s="74">
        <v>190851.94434988999</v>
      </c>
      <c r="BF35" s="74">
        <v>182245.53377023997</v>
      </c>
      <c r="BG35" s="74">
        <v>274676.80484984006</v>
      </c>
    </row>
    <row r="36" spans="1:59" ht="35.1" customHeight="1" x14ac:dyDescent="0.25">
      <c r="A36" s="111"/>
      <c r="B36" s="24" t="str">
        <f>IF('0'!$A$1=1,"Доходи від операцій з капіталом","Income from capital transactions")</f>
        <v>Доходи від операцій з капіталом</v>
      </c>
      <c r="C36" s="25">
        <v>30000000</v>
      </c>
      <c r="D36" s="77">
        <v>54.669008529999992</v>
      </c>
      <c r="E36" s="77">
        <v>66.81287733000002</v>
      </c>
      <c r="F36" s="77">
        <v>215.14554823000006</v>
      </c>
      <c r="G36" s="78">
        <v>181.06212645000005</v>
      </c>
      <c r="H36" s="77">
        <v>49.321574889999994</v>
      </c>
      <c r="I36" s="77">
        <v>103.19180334000001</v>
      </c>
      <c r="J36" s="77">
        <v>53.261995880000001</v>
      </c>
      <c r="K36" s="78">
        <v>1025.6682718800002</v>
      </c>
      <c r="L36" s="77">
        <v>12.389817410000001</v>
      </c>
      <c r="M36" s="77">
        <v>56.073186040000003</v>
      </c>
      <c r="N36" s="77">
        <v>105.48729756</v>
      </c>
      <c r="O36" s="78">
        <v>81.458151659999999</v>
      </c>
      <c r="P36" s="77">
        <v>26.759676679999998</v>
      </c>
      <c r="Q36" s="77">
        <v>25.556759490000005</v>
      </c>
      <c r="R36" s="77">
        <v>684.27097857000001</v>
      </c>
      <c r="S36" s="78">
        <v>151.51156116999994</v>
      </c>
      <c r="T36" s="77">
        <v>53.072889199999999</v>
      </c>
      <c r="U36" s="77">
        <v>54.942936870000004</v>
      </c>
      <c r="V36" s="77">
        <v>36.918630910000019</v>
      </c>
      <c r="W36" s="77">
        <v>26.46840229</v>
      </c>
      <c r="X36" s="79">
        <v>96.949744989999999</v>
      </c>
      <c r="Y36" s="77">
        <v>19.001249519999988</v>
      </c>
      <c r="Z36" s="77">
        <v>26.752961460000023</v>
      </c>
      <c r="AA36" s="77">
        <v>48.760001410000001</v>
      </c>
      <c r="AB36" s="79">
        <v>162.27214028999998</v>
      </c>
      <c r="AC36" s="77">
        <v>77.99617022000001</v>
      </c>
      <c r="AD36" s="77">
        <v>19.673873700000001</v>
      </c>
      <c r="AE36" s="77">
        <v>26.956807429999969</v>
      </c>
      <c r="AF36" s="79">
        <v>42.201683029999998</v>
      </c>
      <c r="AG36" s="77">
        <v>403.85072618999993</v>
      </c>
      <c r="AH36" s="77">
        <v>82.83677023000007</v>
      </c>
      <c r="AI36" s="77">
        <v>128.64087697999992</v>
      </c>
      <c r="AJ36" s="79">
        <v>35.902613009999996</v>
      </c>
      <c r="AK36" s="77">
        <v>41.896989720000008</v>
      </c>
      <c r="AL36" s="77">
        <v>44.837201800000003</v>
      </c>
      <c r="AM36" s="77">
        <v>60.394336350000003</v>
      </c>
      <c r="AN36" s="79">
        <v>15.768091310000001</v>
      </c>
      <c r="AO36" s="77">
        <v>13.038614490000002</v>
      </c>
      <c r="AP36" s="77">
        <v>24.527738160000006</v>
      </c>
      <c r="AQ36" s="77">
        <v>26.04924243</v>
      </c>
      <c r="AR36" s="79">
        <v>58.772485439999997</v>
      </c>
      <c r="AS36" s="77">
        <v>231.43170849999998</v>
      </c>
      <c r="AT36" s="77">
        <v>10.52667292000001</v>
      </c>
      <c r="AU36" s="77">
        <v>27.936305220000008</v>
      </c>
      <c r="AV36" s="79">
        <v>5.5799046900000002</v>
      </c>
      <c r="AW36" s="77">
        <v>291.83899651000002</v>
      </c>
      <c r="AX36" s="77">
        <v>301.24572740000002</v>
      </c>
      <c r="AY36" s="77">
        <v>12.318487720000007</v>
      </c>
      <c r="AZ36" s="79">
        <v>23.832424929999998</v>
      </c>
      <c r="BA36" s="77">
        <v>29.722809380000001</v>
      </c>
      <c r="BB36" s="77">
        <v>17.139997170000001</v>
      </c>
      <c r="BC36" s="77">
        <v>29.621117580000007</v>
      </c>
      <c r="BD36" s="79">
        <v>33.694712060000001</v>
      </c>
      <c r="BE36" s="77">
        <v>26.958343120000002</v>
      </c>
      <c r="BF36" s="77">
        <v>52.11238677999998</v>
      </c>
      <c r="BG36" s="77">
        <v>71.181476730000014</v>
      </c>
    </row>
    <row r="37" spans="1:59" ht="35.1" customHeight="1" x14ac:dyDescent="0.25">
      <c r="A37" s="111"/>
      <c r="B37" s="24" t="str">
        <f>IF('0'!$A$1=1,"Від урядів зарубіжних країн та міжнародних організацій","Receipts from the governments of foreign countries and international organizations")</f>
        <v>Від урядів зарубіжних країн та міжнародних організацій</v>
      </c>
      <c r="C37" s="25">
        <v>42000000</v>
      </c>
      <c r="D37" s="77">
        <v>9.0927261000000001</v>
      </c>
      <c r="E37" s="77">
        <v>50.068062280000007</v>
      </c>
      <c r="F37" s="77">
        <v>55.625514700000004</v>
      </c>
      <c r="G37" s="78">
        <v>366.56526453999993</v>
      </c>
      <c r="H37" s="77">
        <v>56.649890880000001</v>
      </c>
      <c r="I37" s="77">
        <v>50.229699150000002</v>
      </c>
      <c r="J37" s="77">
        <v>41.197251490000014</v>
      </c>
      <c r="K37" s="78">
        <v>74.57157866</v>
      </c>
      <c r="L37" s="77">
        <v>377.86679070000002</v>
      </c>
      <c r="M37" s="77">
        <v>20.162898419999976</v>
      </c>
      <c r="N37" s="77">
        <v>45.63998411</v>
      </c>
      <c r="O37" s="78">
        <v>1085.6054569200003</v>
      </c>
      <c r="P37" s="77">
        <v>39.942154600000002</v>
      </c>
      <c r="Q37" s="77">
        <v>384.78870325999998</v>
      </c>
      <c r="R37" s="77">
        <v>4758.5867662100009</v>
      </c>
      <c r="S37" s="78">
        <v>199.63715782000054</v>
      </c>
      <c r="T37" s="77">
        <v>301.91946141000005</v>
      </c>
      <c r="U37" s="77">
        <v>258.81139133999989</v>
      </c>
      <c r="V37" s="77">
        <v>923.3847812199997</v>
      </c>
      <c r="W37" s="77">
        <v>316.20402119000005</v>
      </c>
      <c r="X37" s="79">
        <v>215.12159975</v>
      </c>
      <c r="Y37" s="77">
        <v>171.80416724</v>
      </c>
      <c r="Z37" s="77">
        <v>413.95007976000005</v>
      </c>
      <c r="AA37" s="77">
        <v>3308.48197678</v>
      </c>
      <c r="AB37" s="79">
        <v>493.32934500000005</v>
      </c>
      <c r="AC37" s="77">
        <v>344.21087734999998</v>
      </c>
      <c r="AD37" s="77">
        <v>452.36488213000007</v>
      </c>
      <c r="AE37" s="77">
        <v>317.45992311000009</v>
      </c>
      <c r="AF37" s="79">
        <v>52.241861880000002</v>
      </c>
      <c r="AG37" s="77">
        <v>72.205846120000004</v>
      </c>
      <c r="AH37" s="77">
        <v>810.20702134999999</v>
      </c>
      <c r="AI37" s="77">
        <v>530.1913202799999</v>
      </c>
      <c r="AJ37" s="79">
        <v>39.86447905</v>
      </c>
      <c r="AK37" s="77">
        <v>596.15982586999996</v>
      </c>
      <c r="AL37" s="77">
        <v>32.023760200000083</v>
      </c>
      <c r="AM37" s="77">
        <v>471.82116931999985</v>
      </c>
      <c r="AN37" s="79">
        <v>184.26346559000001</v>
      </c>
      <c r="AO37" s="77">
        <v>295.35166238000005</v>
      </c>
      <c r="AP37" s="77">
        <v>472.06312388999999</v>
      </c>
      <c r="AQ37" s="77">
        <v>77.97276257999988</v>
      </c>
      <c r="AR37" s="79">
        <v>43.896461330000001</v>
      </c>
      <c r="AS37" s="77">
        <v>113.68054014999998</v>
      </c>
      <c r="AT37" s="77">
        <v>332.8416512</v>
      </c>
      <c r="AU37" s="77">
        <v>839.51013491999993</v>
      </c>
      <c r="AV37" s="79">
        <v>3788.9035129499998</v>
      </c>
      <c r="AW37" s="77">
        <v>75827.880321289995</v>
      </c>
      <c r="AX37" s="77">
        <v>262733.21857341996</v>
      </c>
      <c r="AY37" s="77">
        <v>138740.71903394</v>
      </c>
      <c r="AZ37" s="79">
        <v>133812.73420455001</v>
      </c>
      <c r="BA37" s="77">
        <v>135922.51207575001</v>
      </c>
      <c r="BB37" s="77">
        <v>93271.539024529979</v>
      </c>
      <c r="BC37" s="77">
        <v>70941.052818769997</v>
      </c>
      <c r="BD37" s="79">
        <v>37523.700664110002</v>
      </c>
      <c r="BE37" s="77">
        <v>2972.7552677099957</v>
      </c>
      <c r="BF37" s="77">
        <v>232247.15062727995</v>
      </c>
      <c r="BG37" s="77">
        <v>201201.56574618013</v>
      </c>
    </row>
    <row r="38" spans="1:59" ht="35.1" customHeight="1" x14ac:dyDescent="0.25">
      <c r="A38" s="112"/>
      <c r="B38" s="24" t="str">
        <f>IF('0'!$A$1=1,"Цільові фонди","Targeted  funds")</f>
        <v>Цільові фонди</v>
      </c>
      <c r="C38" s="25">
        <v>50000000</v>
      </c>
      <c r="D38" s="77">
        <v>85.848949219999994</v>
      </c>
      <c r="E38" s="77">
        <v>101.40105043999999</v>
      </c>
      <c r="F38" s="77">
        <v>13.021102530000007</v>
      </c>
      <c r="G38" s="78">
        <v>6.1263456400000109</v>
      </c>
      <c r="H38" s="77">
        <v>61.742926089999997</v>
      </c>
      <c r="I38" s="77">
        <v>120.14828834999997</v>
      </c>
      <c r="J38" s="77">
        <v>9.4285446000000093</v>
      </c>
      <c r="K38" s="78">
        <v>63.230890390000013</v>
      </c>
      <c r="L38" s="77">
        <v>61.936476720000002</v>
      </c>
      <c r="M38" s="77">
        <v>110.56292325999999</v>
      </c>
      <c r="N38" s="77">
        <v>12.777654600000034</v>
      </c>
      <c r="O38" s="78">
        <v>17.432894409999989</v>
      </c>
      <c r="P38" s="77">
        <v>69.960189220000004</v>
      </c>
      <c r="Q38" s="77">
        <v>77.319629669999998</v>
      </c>
      <c r="R38" s="77">
        <v>6.8500760599999921</v>
      </c>
      <c r="S38" s="78">
        <v>7.5608440999999971</v>
      </c>
      <c r="T38" s="77">
        <v>43.00525743</v>
      </c>
      <c r="U38" s="77">
        <v>75.102942169999992</v>
      </c>
      <c r="V38" s="77">
        <v>29.624995309999989</v>
      </c>
      <c r="W38" s="77">
        <v>7.2837936200000115</v>
      </c>
      <c r="X38" s="79">
        <v>96.141693999999987</v>
      </c>
      <c r="Y38" s="77">
        <v>151.66229148000002</v>
      </c>
      <c r="Z38" s="77">
        <v>28.361045040000022</v>
      </c>
      <c r="AA38" s="77">
        <v>11.537097650000021</v>
      </c>
      <c r="AB38" s="79">
        <v>91.288848189999996</v>
      </c>
      <c r="AC38" s="77">
        <v>29736.377576190003</v>
      </c>
      <c r="AD38" s="77">
        <v>11.235467590002372</v>
      </c>
      <c r="AE38" s="77">
        <v>8.2051064099978248</v>
      </c>
      <c r="AF38" s="79">
        <v>83.915498749999998</v>
      </c>
      <c r="AG38" s="77">
        <v>82.899801939999989</v>
      </c>
      <c r="AH38" s="77">
        <v>14.384974160000013</v>
      </c>
      <c r="AI38" s="77">
        <v>6.3033036300000163</v>
      </c>
      <c r="AJ38" s="79">
        <v>1543.8877505900002</v>
      </c>
      <c r="AK38" s="77">
        <v>142.85913775999984</v>
      </c>
      <c r="AL38" s="77">
        <v>36.658966730000202</v>
      </c>
      <c r="AM38" s="77">
        <v>47.401381150000134</v>
      </c>
      <c r="AN38" s="79">
        <v>69.648571630000006</v>
      </c>
      <c r="AO38" s="77">
        <v>96.677586799999986</v>
      </c>
      <c r="AP38" s="77">
        <v>13.988968099999994</v>
      </c>
      <c r="AQ38" s="77">
        <v>6.7527167899999938</v>
      </c>
      <c r="AR38" s="79">
        <v>63.389582820000001</v>
      </c>
      <c r="AS38" s="77">
        <v>122.23765628</v>
      </c>
      <c r="AT38" s="77">
        <v>12.479946089999999</v>
      </c>
      <c r="AU38" s="77">
        <v>11.317627430000016</v>
      </c>
      <c r="AV38" s="79">
        <v>34.44271655</v>
      </c>
      <c r="AW38" s="77">
        <v>65.674750180000004</v>
      </c>
      <c r="AX38" s="77">
        <v>25.294623899999991</v>
      </c>
      <c r="AY38" s="77">
        <v>10.757001200000019</v>
      </c>
      <c r="AZ38" s="79">
        <v>26.7679613</v>
      </c>
      <c r="BA38" s="77">
        <v>299.71286161</v>
      </c>
      <c r="BB38" s="77">
        <v>79.290914029999954</v>
      </c>
      <c r="BC38" s="77">
        <v>26.312851890000015</v>
      </c>
      <c r="BD38" s="79">
        <v>106.02519459999999</v>
      </c>
      <c r="BE38" s="77">
        <v>267.13148670999999</v>
      </c>
      <c r="BF38" s="77">
        <v>62.54080619000004</v>
      </c>
      <c r="BG38" s="77">
        <v>38.179429849999991</v>
      </c>
    </row>
    <row r="39" spans="1:59" x14ac:dyDescent="0.25">
      <c r="A39" s="14"/>
      <c r="B39" s="26"/>
      <c r="C39" s="26"/>
      <c r="D39" s="26"/>
      <c r="E39" s="26"/>
      <c r="F39" s="14"/>
      <c r="G39" s="14"/>
      <c r="H39" s="14"/>
      <c r="I39" s="14"/>
      <c r="J39" s="14"/>
      <c r="K39" s="14"/>
      <c r="L39" s="14"/>
      <c r="M39" s="14"/>
      <c r="N39" s="14"/>
      <c r="O39" s="14"/>
      <c r="P39" s="14"/>
      <c r="Q39" s="14"/>
      <c r="R39" s="14"/>
      <c r="S39" s="14"/>
      <c r="T39" s="14"/>
      <c r="U39" s="14"/>
      <c r="V39" s="14"/>
      <c r="W39" s="14"/>
      <c r="X39" s="14"/>
      <c r="Y39" s="14"/>
      <c r="Z39" s="14"/>
      <c r="AA39" s="14"/>
    </row>
    <row r="40" spans="1:59" ht="13.95" customHeight="1" x14ac:dyDescent="0.25">
      <c r="A40" s="115" t="str">
        <f>IF('0'!$A$1=1,"* Дані розраховано згідно із квартальними та річними звітами Казначейства про виконання бюджету",
"* Data calculated according to the quarterly and the annual reports of Treasury")</f>
        <v>* Дані розраховано згідно із квартальними та річними звітами Казначейства про виконання бюджету</v>
      </c>
      <c r="B40" s="115"/>
      <c r="C40" s="115"/>
      <c r="D40" s="26"/>
      <c r="E40" s="26"/>
      <c r="F40" s="14"/>
      <c r="G40" s="14"/>
      <c r="H40" s="14"/>
      <c r="I40" s="14"/>
      <c r="J40" s="14"/>
      <c r="K40" s="14"/>
      <c r="L40" s="14"/>
      <c r="M40" s="14"/>
      <c r="N40" s="14"/>
      <c r="O40" s="14"/>
      <c r="P40" s="14"/>
      <c r="Q40" s="14"/>
      <c r="R40" s="14"/>
      <c r="S40" s="14"/>
      <c r="T40" s="14"/>
      <c r="U40" s="14"/>
      <c r="V40" s="14"/>
      <c r="W40" s="14"/>
      <c r="X40" s="14"/>
      <c r="Y40" s="14"/>
      <c r="Z40" s="14"/>
      <c r="AA40" s="14"/>
    </row>
    <row r="41" spans="1:59" s="95" customFormat="1" ht="15.6" x14ac:dyDescent="0.3">
      <c r="A41" s="115"/>
      <c r="B41" s="115"/>
      <c r="C41" s="115"/>
      <c r="D41" s="94"/>
      <c r="E41" s="94"/>
    </row>
    <row r="42" spans="1:59" x14ac:dyDescent="0.25">
      <c r="A42" s="115"/>
      <c r="B42" s="115"/>
      <c r="C42" s="115"/>
    </row>
  </sheetData>
  <sheetProtection password="CF7A" sheet="1" formatCells="0"/>
  <mergeCells count="3">
    <mergeCell ref="A3:A38"/>
    <mergeCell ref="A2:B2"/>
    <mergeCell ref="A40:C42"/>
  </mergeCells>
  <phoneticPr fontId="22" type="noConversion"/>
  <hyperlinks>
    <hyperlink ref="A1" location="'0'!A1" display="'0'!A1"/>
  </hyperlinks>
  <printOptions horizontalCentered="1" verticalCentered="1"/>
  <pageMargins left="0.19685039370078741" right="0.19685039370078741" top="0.19685039370078741" bottom="0.19685039370078741" header="0.31496062992125984" footer="0.31496062992125984"/>
  <pageSetup paperSize="9" scale="49" fitToWidth="2" orientation="landscape" r:id="rId1"/>
  <colBreaks count="2" manualBreakCount="2">
    <brk id="15" max="1048575" man="1"/>
    <brk id="27"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34"/>
  <sheetViews>
    <sheetView showGridLines="0" zoomScale="60" zoomScaleNormal="60" workbookViewId="0">
      <pane xSplit="3" ySplit="2" topLeftCell="AY3" activePane="bottomRight" state="frozen"/>
      <selection pane="topRight" activeCell="D1" sqref="D1"/>
      <selection pane="bottomLeft" activeCell="A2" sqref="A2"/>
      <selection pane="bottomRight" activeCell="BD15" sqref="BD15:BG15"/>
    </sheetView>
  </sheetViews>
  <sheetFormatPr defaultColWidth="8.77734375" defaultRowHeight="13.8" x14ac:dyDescent="0.25"/>
  <cols>
    <col min="1" max="1" width="15.5546875" style="58" customWidth="1"/>
    <col min="2" max="2" width="65.77734375" style="57" customWidth="1"/>
    <col min="3" max="3" width="16.5546875" style="57" customWidth="1"/>
    <col min="4" max="23" width="11.5546875" style="57" customWidth="1"/>
    <col min="24" max="35" width="11.77734375" style="57" customWidth="1"/>
    <col min="36" max="51" width="12.77734375" style="57" customWidth="1"/>
    <col min="52" max="55" width="12.6640625" style="57" customWidth="1"/>
    <col min="56" max="56" width="11.6640625" style="57" customWidth="1"/>
    <col min="57" max="59" width="12.5546875" style="57" customWidth="1"/>
    <col min="60" max="60" width="8.77734375" style="57"/>
    <col min="61" max="61" width="15.77734375" style="57" customWidth="1"/>
    <col min="62" max="16384" width="8.77734375" style="57"/>
  </cols>
  <sheetData>
    <row r="1" spans="1:59" ht="20.100000000000001" customHeight="1" x14ac:dyDescent="0.25">
      <c r="A1" s="93" t="str">
        <f>IF('0'!$A$1=1,"до змісту","to title")</f>
        <v>до змісту</v>
      </c>
      <c r="B1" s="27"/>
      <c r="C1" s="27"/>
      <c r="D1" s="27"/>
      <c r="E1" s="27"/>
      <c r="F1" s="27"/>
      <c r="G1" s="27"/>
      <c r="H1" s="27"/>
      <c r="I1" s="27"/>
      <c r="J1" s="27"/>
      <c r="K1" s="27"/>
      <c r="L1" s="27"/>
      <c r="M1" s="27"/>
      <c r="N1" s="27"/>
      <c r="O1" s="27"/>
      <c r="P1" s="27"/>
      <c r="Q1" s="27"/>
      <c r="R1" s="27"/>
      <c r="S1" s="27"/>
      <c r="T1" s="27"/>
      <c r="U1" s="27"/>
      <c r="V1" s="27"/>
      <c r="W1" s="27"/>
      <c r="X1" s="27"/>
      <c r="Y1" s="27"/>
      <c r="Z1" s="27"/>
      <c r="AA1" s="27"/>
      <c r="AB1" s="27"/>
      <c r="AC1" s="27"/>
      <c r="AD1" s="27"/>
      <c r="AE1" s="27"/>
      <c r="AF1" s="27"/>
      <c r="AG1" s="27"/>
      <c r="AH1" s="27"/>
      <c r="AI1" s="27"/>
    </row>
    <row r="2" spans="1:59" ht="45" customHeight="1" x14ac:dyDescent="0.25">
      <c r="A2" s="118" t="str">
        <f>IF('0'!$A$1=1,"Видатки Державного бюджету *
(млн. гривень)","State budget expenditure *
(UAH million)")</f>
        <v>Видатки Державного бюджету *
(млн. гривень)</v>
      </c>
      <c r="B2" s="113"/>
      <c r="C2" s="11" t="str">
        <f>IF('0'!$A$1=1,"код бюджетної класифікації","budget classification
code")</f>
        <v>код бюджетної класифікації</v>
      </c>
      <c r="D2" s="12" t="s">
        <v>1</v>
      </c>
      <c r="E2" s="12" t="s">
        <v>2</v>
      </c>
      <c r="F2" s="12" t="s">
        <v>3</v>
      </c>
      <c r="G2" s="13" t="s">
        <v>4</v>
      </c>
      <c r="H2" s="12" t="s">
        <v>5</v>
      </c>
      <c r="I2" s="12" t="s">
        <v>6</v>
      </c>
      <c r="J2" s="12" t="s">
        <v>7</v>
      </c>
      <c r="K2" s="13" t="s">
        <v>8</v>
      </c>
      <c r="L2" s="12" t="s">
        <v>9</v>
      </c>
      <c r="M2" s="12" t="s">
        <v>10</v>
      </c>
      <c r="N2" s="12" t="s">
        <v>11</v>
      </c>
      <c r="O2" s="13" t="s">
        <v>12</v>
      </c>
      <c r="P2" s="12" t="s">
        <v>13</v>
      </c>
      <c r="Q2" s="12" t="s">
        <v>14</v>
      </c>
      <c r="R2" s="12" t="s">
        <v>15</v>
      </c>
      <c r="S2" s="13" t="s">
        <v>16</v>
      </c>
      <c r="T2" s="12" t="s">
        <v>17</v>
      </c>
      <c r="U2" s="12" t="s">
        <v>18</v>
      </c>
      <c r="V2" s="12" t="s">
        <v>19</v>
      </c>
      <c r="W2" s="12" t="s">
        <v>20</v>
      </c>
      <c r="X2" s="61" t="s">
        <v>23</v>
      </c>
      <c r="Y2" s="12" t="s">
        <v>24</v>
      </c>
      <c r="Z2" s="12" t="s">
        <v>25</v>
      </c>
      <c r="AA2" s="12" t="s">
        <v>26</v>
      </c>
      <c r="AB2" s="61" t="s">
        <v>27</v>
      </c>
      <c r="AC2" s="12" t="s">
        <v>28</v>
      </c>
      <c r="AD2" s="12" t="s">
        <v>29</v>
      </c>
      <c r="AE2" s="12" t="s">
        <v>30</v>
      </c>
      <c r="AF2" s="61" t="s">
        <v>31</v>
      </c>
      <c r="AG2" s="12" t="s">
        <v>32</v>
      </c>
      <c r="AH2" s="12" t="s">
        <v>33</v>
      </c>
      <c r="AI2" s="12" t="s">
        <v>34</v>
      </c>
      <c r="AJ2" s="61" t="s">
        <v>35</v>
      </c>
      <c r="AK2" s="12" t="s">
        <v>36</v>
      </c>
      <c r="AL2" s="12" t="s">
        <v>37</v>
      </c>
      <c r="AM2" s="12" t="s">
        <v>38</v>
      </c>
      <c r="AN2" s="61" t="s">
        <v>40</v>
      </c>
      <c r="AO2" s="12" t="s">
        <v>41</v>
      </c>
      <c r="AP2" s="12" t="s">
        <v>42</v>
      </c>
      <c r="AQ2" s="12" t="s">
        <v>43</v>
      </c>
      <c r="AR2" s="61" t="s">
        <v>44</v>
      </c>
      <c r="AS2" s="12" t="s">
        <v>45</v>
      </c>
      <c r="AT2" s="12" t="s">
        <v>46</v>
      </c>
      <c r="AU2" s="12" t="s">
        <v>47</v>
      </c>
      <c r="AV2" s="61" t="s">
        <v>48</v>
      </c>
      <c r="AW2" s="12" t="s">
        <v>49</v>
      </c>
      <c r="AX2" s="12" t="s">
        <v>50</v>
      </c>
      <c r="AY2" s="12" t="s">
        <v>51</v>
      </c>
      <c r="AZ2" s="61" t="s">
        <v>52</v>
      </c>
      <c r="BA2" s="12" t="s">
        <v>53</v>
      </c>
      <c r="BB2" s="12" t="s">
        <v>54</v>
      </c>
      <c r="BC2" s="12" t="s">
        <v>55</v>
      </c>
      <c r="BD2" s="61" t="s">
        <v>56</v>
      </c>
      <c r="BE2" s="12" t="s">
        <v>57</v>
      </c>
      <c r="BF2" s="12" t="s">
        <v>58</v>
      </c>
      <c r="BG2" s="12" t="s">
        <v>59</v>
      </c>
    </row>
    <row r="3" spans="1:59" ht="30" customHeight="1" x14ac:dyDescent="0.25">
      <c r="A3" s="116" t="str">
        <f>IF('0'!$A$1=1,"ЗА ФУНКЦІОНАЛЬНОЮ КЛАСИФІКАЦІЄЮ ВИДАТКІВ","FUNCTIONAL CLASSIFICATION
OF EXPENDITURE")</f>
        <v>ЗА ФУНКЦІОНАЛЬНОЮ КЛАСИФІКАЦІЄЮ ВИДАТКІВ</v>
      </c>
      <c r="B3" s="28" t="str">
        <f>IF('0'!$A$1=1,"Загальнодержавні функції","State administration")</f>
        <v>Загальнодержавні функції</v>
      </c>
      <c r="C3" s="29">
        <v>100</v>
      </c>
      <c r="D3" s="80">
        <v>8015.7470621800003</v>
      </c>
      <c r="E3" s="80">
        <v>9762.8392865899968</v>
      </c>
      <c r="F3" s="80">
        <v>10157.115162540002</v>
      </c>
      <c r="G3" s="81">
        <v>12060.868415910001</v>
      </c>
      <c r="H3" s="80">
        <v>8767.6594239700007</v>
      </c>
      <c r="I3" s="80">
        <v>10310.8089814</v>
      </c>
      <c r="J3" s="80">
        <v>10576.213220499998</v>
      </c>
      <c r="K3" s="81">
        <v>14355.988932890003</v>
      </c>
      <c r="L3" s="80">
        <v>10377.163948670001</v>
      </c>
      <c r="M3" s="80">
        <v>12123.37122569</v>
      </c>
      <c r="N3" s="80">
        <v>12410.372525299998</v>
      </c>
      <c r="O3" s="81">
        <v>15190.181551670008</v>
      </c>
      <c r="P3" s="80">
        <v>12001.46965044</v>
      </c>
      <c r="Q3" s="80">
        <v>17344.921636300001</v>
      </c>
      <c r="R3" s="80">
        <v>14340.804648909994</v>
      </c>
      <c r="S3" s="81">
        <v>22138.638819870008</v>
      </c>
      <c r="T3" s="80">
        <v>20512.554789000002</v>
      </c>
      <c r="U3" s="80">
        <v>28275.963910649996</v>
      </c>
      <c r="V3" s="80">
        <v>23455.586500889985</v>
      </c>
      <c r="W3" s="80">
        <v>30872.611825330023</v>
      </c>
      <c r="X3" s="82">
        <v>31368.302154479999</v>
      </c>
      <c r="Y3" s="80">
        <v>23771.683089709994</v>
      </c>
      <c r="Z3" s="80">
        <v>35047.396336889993</v>
      </c>
      <c r="AA3" s="80">
        <v>27861.890470170008</v>
      </c>
      <c r="AB3" s="82">
        <v>36801.297435839995</v>
      </c>
      <c r="AC3" s="80">
        <v>27878.410754950004</v>
      </c>
      <c r="AD3" s="80">
        <v>44188.753484159985</v>
      </c>
      <c r="AE3" s="80">
        <v>33624.251367940029</v>
      </c>
      <c r="AF3" s="82">
        <v>38577.999156599995</v>
      </c>
      <c r="AG3" s="80">
        <v>37599.580708059992</v>
      </c>
      <c r="AH3" s="80">
        <v>41852.603788439985</v>
      </c>
      <c r="AI3" s="80">
        <v>44927.904073970029</v>
      </c>
      <c r="AJ3" s="82">
        <v>40509.700421870002</v>
      </c>
      <c r="AK3" s="80">
        <v>40388.766973059988</v>
      </c>
      <c r="AL3" s="80">
        <v>44365.123474370004</v>
      </c>
      <c r="AM3" s="80">
        <v>42930.824768350038</v>
      </c>
      <c r="AN3" s="82">
        <v>41152.368775480005</v>
      </c>
      <c r="AO3" s="80">
        <v>38967.273849220001</v>
      </c>
      <c r="AP3" s="80">
        <v>47781.096389049999</v>
      </c>
      <c r="AQ3" s="80">
        <v>35949.395256670003</v>
      </c>
      <c r="AR3" s="82">
        <v>46780.821257349999</v>
      </c>
      <c r="AS3" s="80">
        <v>48974.801014680001</v>
      </c>
      <c r="AT3" s="80">
        <v>49122.881161700017</v>
      </c>
      <c r="AU3" s="80">
        <v>61910.548236919974</v>
      </c>
      <c r="AV3" s="82">
        <v>49255.941738580004</v>
      </c>
      <c r="AW3" s="80">
        <v>57505.27344777999</v>
      </c>
      <c r="AX3" s="80">
        <v>30215.078264600015</v>
      </c>
      <c r="AY3" s="80">
        <v>65031.383834749984</v>
      </c>
      <c r="AZ3" s="82">
        <v>32409.310698729998</v>
      </c>
      <c r="BA3" s="80">
        <v>103931.87827600999</v>
      </c>
      <c r="BB3" s="80">
        <v>67360.873571559991</v>
      </c>
      <c r="BC3" s="80">
        <v>92411.705243130011</v>
      </c>
      <c r="BD3" s="82">
        <v>55582.616118239996</v>
      </c>
      <c r="BE3" s="80">
        <v>103069.11521164002</v>
      </c>
      <c r="BF3" s="80">
        <v>101930.43194194997</v>
      </c>
      <c r="BG3" s="80">
        <v>114578.32316630002</v>
      </c>
    </row>
    <row r="4" spans="1:59" ht="30" customHeight="1" x14ac:dyDescent="0.25">
      <c r="A4" s="116"/>
      <c r="B4" s="28" t="str">
        <f>IF('0'!$A$1=1,"Оборона","Defence")</f>
        <v>Оборона</v>
      </c>
      <c r="C4" s="29">
        <v>200</v>
      </c>
      <c r="D4" s="80">
        <v>2623.39002119</v>
      </c>
      <c r="E4" s="80">
        <v>2741.8256971499995</v>
      </c>
      <c r="F4" s="80">
        <v>3502.4568938200009</v>
      </c>
      <c r="G4" s="81">
        <v>4373.4086777299981</v>
      </c>
      <c r="H4" s="80">
        <v>2725.80872537</v>
      </c>
      <c r="I4" s="80">
        <v>3414.4863613499997</v>
      </c>
      <c r="J4" s="80">
        <v>3866.3223211200002</v>
      </c>
      <c r="K4" s="81">
        <v>4479.1081096200014</v>
      </c>
      <c r="L4" s="80">
        <v>2887.2620030100002</v>
      </c>
      <c r="M4" s="80">
        <v>3196.0967245800007</v>
      </c>
      <c r="N4" s="80">
        <v>3667.9841992199999</v>
      </c>
      <c r="O4" s="81">
        <v>5091.6962009300023</v>
      </c>
      <c r="P4" s="80">
        <v>3049.0425411199999</v>
      </c>
      <c r="Q4" s="80">
        <v>4646.9837517500018</v>
      </c>
      <c r="R4" s="80">
        <v>7053.100080629998</v>
      </c>
      <c r="S4" s="81">
        <v>12614.2838462</v>
      </c>
      <c r="T4" s="80">
        <v>7771.1922089700001</v>
      </c>
      <c r="U4" s="80">
        <v>12656.951405590002</v>
      </c>
      <c r="V4" s="80">
        <v>12205.844889979999</v>
      </c>
      <c r="W4" s="80">
        <v>19371.209183720013</v>
      </c>
      <c r="X4" s="82">
        <v>12030.829985830002</v>
      </c>
      <c r="Y4" s="80">
        <v>14041.230322489995</v>
      </c>
      <c r="Z4" s="80">
        <v>13991.367576970006</v>
      </c>
      <c r="AA4" s="80">
        <v>19287.341830220008</v>
      </c>
      <c r="AB4" s="82">
        <v>11530.77920447</v>
      </c>
      <c r="AC4" s="80">
        <v>16046.087239709999</v>
      </c>
      <c r="AD4" s="80">
        <v>17728.580505420003</v>
      </c>
      <c r="AE4" s="80">
        <v>29040.779983020002</v>
      </c>
      <c r="AF4" s="82">
        <v>13266.48938992</v>
      </c>
      <c r="AG4" s="80">
        <v>24217.110316560003</v>
      </c>
      <c r="AH4" s="80">
        <v>20868.127022039989</v>
      </c>
      <c r="AI4" s="80">
        <v>38672.330674679994</v>
      </c>
      <c r="AJ4" s="82">
        <v>19001.9083971</v>
      </c>
      <c r="AK4" s="80">
        <v>25602.944382590009</v>
      </c>
      <c r="AL4" s="80">
        <v>26204.972126059998</v>
      </c>
      <c r="AM4" s="80">
        <v>35817.993157520003</v>
      </c>
      <c r="AN4" s="82">
        <v>19664.140748059999</v>
      </c>
      <c r="AO4" s="80">
        <v>27660.552174380009</v>
      </c>
      <c r="AP4" s="80">
        <v>29862.146799590002</v>
      </c>
      <c r="AQ4" s="80">
        <v>43187.303472490006</v>
      </c>
      <c r="AR4" s="82">
        <v>20857.293538060003</v>
      </c>
      <c r="AS4" s="80">
        <v>33518.45689745</v>
      </c>
      <c r="AT4" s="80">
        <v>25403.694922909992</v>
      </c>
      <c r="AU4" s="80">
        <v>47747.526128600017</v>
      </c>
      <c r="AV4" s="82">
        <v>75716.508974609998</v>
      </c>
      <c r="AW4" s="80">
        <v>258401.50816577999</v>
      </c>
      <c r="AX4" s="80">
        <v>366504.1549968099</v>
      </c>
      <c r="AY4" s="80">
        <v>442541.40355565026</v>
      </c>
      <c r="AZ4" s="82">
        <v>403447.53741280001</v>
      </c>
      <c r="BA4" s="80">
        <v>538691.27411964</v>
      </c>
      <c r="BB4" s="80">
        <v>568815.78105201002</v>
      </c>
      <c r="BC4" s="80">
        <v>586667.31763208995</v>
      </c>
      <c r="BD4" s="82">
        <v>423686.61443863</v>
      </c>
      <c r="BE4" s="80">
        <v>560604.22445118008</v>
      </c>
      <c r="BF4" s="80">
        <v>515701.67693349993</v>
      </c>
      <c r="BG4" s="80">
        <v>805250.17797245993</v>
      </c>
    </row>
    <row r="5" spans="1:59" ht="30" customHeight="1" x14ac:dyDescent="0.25">
      <c r="A5" s="116"/>
      <c r="B5" s="28" t="str">
        <f>IF('0'!$A$1=1,"Громадський порядок, безпека та судова влада","Public order, security and judiciary")</f>
        <v>Громадський порядок, безпека та судова влада</v>
      </c>
      <c r="C5" s="29">
        <v>300</v>
      </c>
      <c r="D5" s="80">
        <v>6332.2385853699998</v>
      </c>
      <c r="E5" s="80">
        <v>7490.9316948000014</v>
      </c>
      <c r="F5" s="80">
        <v>7919.1167882000009</v>
      </c>
      <c r="G5" s="81">
        <v>10672.992479299999</v>
      </c>
      <c r="H5" s="80">
        <v>7164.6331008399993</v>
      </c>
      <c r="I5" s="80">
        <v>8456.0778923300004</v>
      </c>
      <c r="J5" s="80">
        <v>8920.7327153299993</v>
      </c>
      <c r="K5" s="81">
        <v>11928.319135610003</v>
      </c>
      <c r="L5" s="80">
        <v>8052.9287710199987</v>
      </c>
      <c r="M5" s="80">
        <v>9026.0193958600012</v>
      </c>
      <c r="N5" s="80">
        <v>9917.1988307699976</v>
      </c>
      <c r="O5" s="81">
        <v>12194.784729249997</v>
      </c>
      <c r="P5" s="80">
        <v>7751.3849158599996</v>
      </c>
      <c r="Q5" s="80">
        <v>9508.907493040002</v>
      </c>
      <c r="R5" s="80">
        <v>10842.797319100002</v>
      </c>
      <c r="S5" s="81">
        <v>16515.933001169997</v>
      </c>
      <c r="T5" s="80">
        <v>9145.6566182700008</v>
      </c>
      <c r="U5" s="80">
        <v>11596.647694710002</v>
      </c>
      <c r="V5" s="80">
        <v>14227.471051729994</v>
      </c>
      <c r="W5" s="80">
        <v>19673.64400778</v>
      </c>
      <c r="X5" s="82">
        <v>11841.246436189998</v>
      </c>
      <c r="Y5" s="80">
        <v>15815.534764150001</v>
      </c>
      <c r="Z5" s="80">
        <v>17364.553415210004</v>
      </c>
      <c r="AA5" s="80">
        <v>26649.105725889996</v>
      </c>
      <c r="AB5" s="82">
        <v>15242.753667070001</v>
      </c>
      <c r="AC5" s="80">
        <v>19445.672970220003</v>
      </c>
      <c r="AD5" s="80">
        <v>22053.459311619998</v>
      </c>
      <c r="AE5" s="80">
        <v>31108.603341520007</v>
      </c>
      <c r="AF5" s="82">
        <v>21252.158992320001</v>
      </c>
      <c r="AG5" s="80">
        <v>26438.05120622</v>
      </c>
      <c r="AH5" s="80">
        <v>28560.457960549997</v>
      </c>
      <c r="AI5" s="80">
        <v>40625.259304709994</v>
      </c>
      <c r="AJ5" s="82">
        <v>27249.097619530003</v>
      </c>
      <c r="AK5" s="80">
        <v>32960.396542019997</v>
      </c>
      <c r="AL5" s="80">
        <v>35755.299498069988</v>
      </c>
      <c r="AM5" s="80">
        <v>46424.974647610012</v>
      </c>
      <c r="AN5" s="82">
        <v>31500.240015080002</v>
      </c>
      <c r="AO5" s="80">
        <v>34901.283365709991</v>
      </c>
      <c r="AP5" s="80">
        <v>38809.777376359998</v>
      </c>
      <c r="AQ5" s="80">
        <v>52464.484955560009</v>
      </c>
      <c r="AR5" s="82">
        <v>32213.515408340001</v>
      </c>
      <c r="AS5" s="80">
        <v>38565.415851600002</v>
      </c>
      <c r="AT5" s="80">
        <v>43588.737100030005</v>
      </c>
      <c r="AU5" s="80">
        <v>60042.474102200009</v>
      </c>
      <c r="AV5" s="82">
        <v>50962.300952110003</v>
      </c>
      <c r="AW5" s="80">
        <v>108524.63760007001</v>
      </c>
      <c r="AX5" s="80">
        <v>116700.38733051004</v>
      </c>
      <c r="AY5" s="80">
        <v>167161.37139517994</v>
      </c>
      <c r="AZ5" s="82">
        <v>89467.54868675</v>
      </c>
      <c r="BA5" s="80">
        <v>129943.15155306002</v>
      </c>
      <c r="BB5" s="80">
        <v>143273.31603828</v>
      </c>
      <c r="BC5" s="80">
        <v>212078.38091094</v>
      </c>
      <c r="BD5" s="82">
        <v>140059.34831887</v>
      </c>
      <c r="BE5" s="80">
        <v>146909.10770182998</v>
      </c>
      <c r="BF5" s="80">
        <v>158018.80763055</v>
      </c>
      <c r="BG5" s="80">
        <v>247673.63978716003</v>
      </c>
    </row>
    <row r="6" spans="1:59" ht="30" customHeight="1" x14ac:dyDescent="0.25">
      <c r="A6" s="116"/>
      <c r="B6" s="28" t="str">
        <f>IF('0'!$A$1=1,"Економічна діяльність","Economic activity")</f>
        <v>Економічна діяльність</v>
      </c>
      <c r="C6" s="29">
        <v>400</v>
      </c>
      <c r="D6" s="80">
        <v>6113.5270630499999</v>
      </c>
      <c r="E6" s="80">
        <v>10100.604637839999</v>
      </c>
      <c r="F6" s="80">
        <v>11560.46882652</v>
      </c>
      <c r="G6" s="81">
        <v>16996.974932880006</v>
      </c>
      <c r="H6" s="80">
        <v>8566.5974061199995</v>
      </c>
      <c r="I6" s="80">
        <v>12069.75035359</v>
      </c>
      <c r="J6" s="80">
        <v>11727.58044369</v>
      </c>
      <c r="K6" s="81">
        <v>17032.109756739999</v>
      </c>
      <c r="L6" s="80">
        <v>7814.4325985000005</v>
      </c>
      <c r="M6" s="80">
        <v>9573.4061664999972</v>
      </c>
      <c r="N6" s="80">
        <v>11133.941281280004</v>
      </c>
      <c r="O6" s="81">
        <v>12777.438882660004</v>
      </c>
      <c r="P6" s="80">
        <v>7654.8509316499985</v>
      </c>
      <c r="Q6" s="80">
        <v>7517.1920396200003</v>
      </c>
      <c r="R6" s="80">
        <v>9788.7663808899961</v>
      </c>
      <c r="S6" s="81">
        <v>9449.9145005600003</v>
      </c>
      <c r="T6" s="80">
        <v>6460.4270927599991</v>
      </c>
      <c r="U6" s="80">
        <v>6154.4199784899974</v>
      </c>
      <c r="V6" s="80">
        <v>8966.396972620003</v>
      </c>
      <c r="W6" s="80">
        <v>15554.167698830002</v>
      </c>
      <c r="X6" s="82">
        <v>3911.6914464499996</v>
      </c>
      <c r="Y6" s="80">
        <v>5662.0911120700011</v>
      </c>
      <c r="Z6" s="80">
        <v>9026.6483090399997</v>
      </c>
      <c r="AA6" s="80">
        <v>12821.892850430002</v>
      </c>
      <c r="AB6" s="82">
        <v>4752.1204428299989</v>
      </c>
      <c r="AC6" s="80">
        <v>9503.5189050000026</v>
      </c>
      <c r="AD6" s="80">
        <v>12614.953654019999</v>
      </c>
      <c r="AE6" s="80">
        <v>20129.527099859995</v>
      </c>
      <c r="AF6" s="82">
        <v>6447.5959264599996</v>
      </c>
      <c r="AG6" s="80">
        <v>12106.516261810004</v>
      </c>
      <c r="AH6" s="80">
        <v>18921.899811129995</v>
      </c>
      <c r="AI6" s="80">
        <v>26124.854405589998</v>
      </c>
      <c r="AJ6" s="82">
        <v>6286.4549031399993</v>
      </c>
      <c r="AK6" s="80">
        <v>15777.541321119999</v>
      </c>
      <c r="AL6" s="80">
        <v>18399.064982089996</v>
      </c>
      <c r="AM6" s="80">
        <v>31900.666233620002</v>
      </c>
      <c r="AN6" s="82">
        <v>11177.590253410001</v>
      </c>
      <c r="AO6" s="80">
        <v>23315.813977560007</v>
      </c>
      <c r="AP6" s="80">
        <v>39139.085979679985</v>
      </c>
      <c r="AQ6" s="80">
        <v>95357.536735880014</v>
      </c>
      <c r="AR6" s="82">
        <v>9958.3153643099995</v>
      </c>
      <c r="AS6" s="80">
        <v>37005.460248160001</v>
      </c>
      <c r="AT6" s="80">
        <v>45176.861649360006</v>
      </c>
      <c r="AU6" s="80">
        <v>89136.59479865001</v>
      </c>
      <c r="AV6" s="82">
        <v>13454.62586303</v>
      </c>
      <c r="AW6" s="80">
        <v>12708.234968130004</v>
      </c>
      <c r="AX6" s="80">
        <v>13101.468196129998</v>
      </c>
      <c r="AY6" s="80">
        <v>56104.283710289994</v>
      </c>
      <c r="AZ6" s="82">
        <v>12437.12378106</v>
      </c>
      <c r="BA6" s="80">
        <v>28347.201065660003</v>
      </c>
      <c r="BB6" s="80">
        <v>40601.016060109992</v>
      </c>
      <c r="BC6" s="80">
        <v>53205.253494319986</v>
      </c>
      <c r="BD6" s="82">
        <v>13305.611257370001</v>
      </c>
      <c r="BE6" s="80">
        <v>29981.863806680005</v>
      </c>
      <c r="BF6" s="80">
        <v>51796.283919459987</v>
      </c>
      <c r="BG6" s="80">
        <v>68060.624620210001</v>
      </c>
    </row>
    <row r="7" spans="1:59" ht="30" customHeight="1" x14ac:dyDescent="0.25">
      <c r="A7" s="116"/>
      <c r="B7" s="28" t="str">
        <f>IF('0'!$A$1=1,"Охорона навколишнього природного середовища","Environmental protection")</f>
        <v>Охорона навколишнього природного середовища</v>
      </c>
      <c r="C7" s="29">
        <v>500</v>
      </c>
      <c r="D7" s="80">
        <v>333.45556211999997</v>
      </c>
      <c r="E7" s="80">
        <v>515.25643275000016</v>
      </c>
      <c r="F7" s="80">
        <v>814.68432396999992</v>
      </c>
      <c r="G7" s="81">
        <v>1345.0304029500001</v>
      </c>
      <c r="H7" s="80">
        <v>481.5550369</v>
      </c>
      <c r="I7" s="80">
        <v>720.16131880000012</v>
      </c>
      <c r="J7" s="80">
        <v>1130.9276278600003</v>
      </c>
      <c r="K7" s="81">
        <v>1802.7830900999998</v>
      </c>
      <c r="L7" s="80">
        <v>1144.8070529099998</v>
      </c>
      <c r="M7" s="80">
        <v>1067.0010650300003</v>
      </c>
      <c r="N7" s="80">
        <v>917.31988815000022</v>
      </c>
      <c r="O7" s="81">
        <v>1465.8891840199999</v>
      </c>
      <c r="P7" s="80">
        <v>391.33473475</v>
      </c>
      <c r="Q7" s="80">
        <v>563.60082244</v>
      </c>
      <c r="R7" s="80">
        <v>501.42229679000002</v>
      </c>
      <c r="S7" s="81">
        <v>1140.6789027099999</v>
      </c>
      <c r="T7" s="80">
        <v>446.67585181000004</v>
      </c>
      <c r="U7" s="80">
        <v>862.25023561000012</v>
      </c>
      <c r="V7" s="80">
        <v>754.92282853999973</v>
      </c>
      <c r="W7" s="80">
        <v>1989.1222069</v>
      </c>
      <c r="X7" s="82">
        <v>704.33456267999998</v>
      </c>
      <c r="Y7" s="80">
        <v>752.87657015000025</v>
      </c>
      <c r="Z7" s="80">
        <v>806.38565348999964</v>
      </c>
      <c r="AA7" s="80">
        <v>2508.0243077600003</v>
      </c>
      <c r="AB7" s="82">
        <v>1000.9488919000001</v>
      </c>
      <c r="AC7" s="80">
        <v>1115.2408409899999</v>
      </c>
      <c r="AD7" s="80">
        <v>644.73034913000038</v>
      </c>
      <c r="AE7" s="80">
        <v>1979.02884722</v>
      </c>
      <c r="AF7" s="82">
        <v>601.27224856999999</v>
      </c>
      <c r="AG7" s="80">
        <v>858.38743276000002</v>
      </c>
      <c r="AH7" s="80">
        <v>1137.1065598099997</v>
      </c>
      <c r="AI7" s="80">
        <v>2644.4357955600008</v>
      </c>
      <c r="AJ7" s="82">
        <v>743.38879368000016</v>
      </c>
      <c r="AK7" s="80">
        <v>1015.3232825599998</v>
      </c>
      <c r="AL7" s="80">
        <v>1186.0206780500002</v>
      </c>
      <c r="AM7" s="80">
        <v>3372.8571226799995</v>
      </c>
      <c r="AN7" s="82">
        <v>790.50678233000008</v>
      </c>
      <c r="AO7" s="80">
        <v>1028.2784085800001</v>
      </c>
      <c r="AP7" s="80">
        <v>1290.2090077999999</v>
      </c>
      <c r="AQ7" s="80">
        <v>3527.85248237</v>
      </c>
      <c r="AR7" s="82">
        <v>846.29666566999992</v>
      </c>
      <c r="AS7" s="80">
        <v>1152.2688648100002</v>
      </c>
      <c r="AT7" s="80">
        <v>1476.93638201</v>
      </c>
      <c r="AU7" s="80">
        <v>4724.7235995599995</v>
      </c>
      <c r="AV7" s="82">
        <v>782.89831769000011</v>
      </c>
      <c r="AW7" s="80">
        <v>1055.12376021</v>
      </c>
      <c r="AX7" s="80">
        <v>1025.6107406700003</v>
      </c>
      <c r="AY7" s="80">
        <v>1850.5604755499999</v>
      </c>
      <c r="AZ7" s="82">
        <v>874.25834594000003</v>
      </c>
      <c r="BA7" s="80">
        <v>1181.0338887400001</v>
      </c>
      <c r="BB7" s="80">
        <v>1178.6385966400003</v>
      </c>
      <c r="BC7" s="80">
        <v>1968.6402502799995</v>
      </c>
      <c r="BD7" s="82">
        <v>1675.76769616</v>
      </c>
      <c r="BE7" s="80">
        <v>1986.4929468400001</v>
      </c>
      <c r="BF7" s="80">
        <v>2444.7309749499991</v>
      </c>
      <c r="BG7" s="80">
        <v>3408.062944440001</v>
      </c>
    </row>
    <row r="8" spans="1:59" ht="30" customHeight="1" x14ac:dyDescent="0.25">
      <c r="A8" s="116"/>
      <c r="B8" s="28" t="str">
        <f>IF('0'!$A$1=1,"Житлово-комунальне господарство","Housing and communal services")</f>
        <v>Житлово-комунальне господарство</v>
      </c>
      <c r="C8" s="29">
        <v>600</v>
      </c>
      <c r="D8" s="80">
        <v>1.2536006400000002</v>
      </c>
      <c r="E8" s="80">
        <v>5.9824947900000005</v>
      </c>
      <c r="F8" s="80">
        <v>32.127726340000002</v>
      </c>
      <c r="G8" s="81">
        <v>284.88491884000001</v>
      </c>
      <c r="H8" s="80">
        <v>6.9485775800000003</v>
      </c>
      <c r="I8" s="80">
        <v>46.810928480000001</v>
      </c>
      <c r="J8" s="80">
        <v>47.898278110000014</v>
      </c>
      <c r="K8" s="81">
        <v>277.98944436999994</v>
      </c>
      <c r="L8" s="80">
        <v>8.4129822700000005</v>
      </c>
      <c r="M8" s="80">
        <v>16.992674569999998</v>
      </c>
      <c r="N8" s="80">
        <v>14.610822720000009</v>
      </c>
      <c r="O8" s="81">
        <v>56.843866549999987</v>
      </c>
      <c r="P8" s="80">
        <v>15.515394439999998</v>
      </c>
      <c r="Q8" s="80">
        <v>26.724329570000005</v>
      </c>
      <c r="R8" s="80">
        <v>24.891292829999998</v>
      </c>
      <c r="S8" s="81">
        <v>44.403920760000005</v>
      </c>
      <c r="T8" s="80">
        <v>0.27140026999999994</v>
      </c>
      <c r="U8" s="80">
        <v>0.32543210000000006</v>
      </c>
      <c r="V8" s="80">
        <v>4.2653751500000006</v>
      </c>
      <c r="W8" s="80">
        <v>16.630938640000004</v>
      </c>
      <c r="X8" s="82">
        <v>1.0813288600000002</v>
      </c>
      <c r="Y8" s="80">
        <v>2.35334311</v>
      </c>
      <c r="Z8" s="80">
        <v>2.1079774100000011</v>
      </c>
      <c r="AA8" s="80">
        <v>6.970368979999999</v>
      </c>
      <c r="AB8" s="82">
        <v>1.9174539400000001</v>
      </c>
      <c r="AC8" s="80">
        <v>2.7986138299999994</v>
      </c>
      <c r="AD8" s="80">
        <v>4.3435041300000004</v>
      </c>
      <c r="AE8" s="80">
        <v>7.88851002</v>
      </c>
      <c r="AF8" s="82">
        <v>2.1679951299999995</v>
      </c>
      <c r="AG8" s="80">
        <v>5.44811931</v>
      </c>
      <c r="AH8" s="80">
        <v>44.031734389999997</v>
      </c>
      <c r="AI8" s="80">
        <v>245.2817445</v>
      </c>
      <c r="AJ8" s="82">
        <v>2.5041282499999999</v>
      </c>
      <c r="AK8" s="80">
        <v>16.762367129999998</v>
      </c>
      <c r="AL8" s="80">
        <v>44.691740210000006</v>
      </c>
      <c r="AM8" s="80">
        <v>44.011340490000002</v>
      </c>
      <c r="AN8" s="82">
        <v>1.4655303200000001</v>
      </c>
      <c r="AO8" s="80">
        <v>8.6907681999999973</v>
      </c>
      <c r="AP8" s="80">
        <v>14.540145750000002</v>
      </c>
      <c r="AQ8" s="80">
        <v>63.848531710000003</v>
      </c>
      <c r="AR8" s="82">
        <v>3.20769496</v>
      </c>
      <c r="AS8" s="80">
        <v>4.7919745900000006</v>
      </c>
      <c r="AT8" s="80">
        <v>36.934103859999993</v>
      </c>
      <c r="AU8" s="80">
        <v>119.11954602000003</v>
      </c>
      <c r="AV8" s="82">
        <v>2.5805017000000001</v>
      </c>
      <c r="AW8" s="80">
        <v>8.7555424100000003</v>
      </c>
      <c r="AX8" s="80">
        <v>23.174625469999999</v>
      </c>
      <c r="AY8" s="80">
        <v>494.13610168000002</v>
      </c>
      <c r="AZ8" s="82">
        <v>0.49697108000000001</v>
      </c>
      <c r="BA8" s="80">
        <v>7.5442374999999995</v>
      </c>
      <c r="BB8" s="80">
        <v>1292.5365874799998</v>
      </c>
      <c r="BC8" s="80">
        <v>7068.7987163600001</v>
      </c>
      <c r="BD8" s="82">
        <v>32.127161139999998</v>
      </c>
      <c r="BE8" s="80">
        <v>5161.7422749699999</v>
      </c>
      <c r="BF8" s="80">
        <v>70.631485530000418</v>
      </c>
      <c r="BG8" s="80">
        <v>2275.9537191700001</v>
      </c>
    </row>
    <row r="9" spans="1:59" ht="30" customHeight="1" x14ac:dyDescent="0.25">
      <c r="A9" s="116"/>
      <c r="B9" s="28" t="str">
        <f>IF('0'!$A$1=1,"Охорона здоров'я","Healthcare")</f>
        <v>Охорона здоров'я</v>
      </c>
      <c r="C9" s="29">
        <v>700</v>
      </c>
      <c r="D9" s="80">
        <v>1465.83003085</v>
      </c>
      <c r="E9" s="80">
        <v>1743.67825307</v>
      </c>
      <c r="F9" s="80">
        <v>2080.2701309199997</v>
      </c>
      <c r="G9" s="81">
        <v>4934.0846763199997</v>
      </c>
      <c r="H9" s="80">
        <v>1760.0896755200001</v>
      </c>
      <c r="I9" s="80">
        <v>2106.4567994899999</v>
      </c>
      <c r="J9" s="80">
        <v>3275.6795120799998</v>
      </c>
      <c r="K9" s="81">
        <v>4216.2712881199986</v>
      </c>
      <c r="L9" s="80">
        <v>1773.76020849</v>
      </c>
      <c r="M9" s="80">
        <v>2529.8177008800003</v>
      </c>
      <c r="N9" s="80">
        <v>3538.5956708799995</v>
      </c>
      <c r="O9" s="81">
        <v>5037.1712139200035</v>
      </c>
      <c r="P9" s="80">
        <v>1734.86636084</v>
      </c>
      <c r="Q9" s="80">
        <v>1863.2781384399998</v>
      </c>
      <c r="R9" s="80">
        <v>2270.9011678200004</v>
      </c>
      <c r="S9" s="81">
        <v>4711.76149068</v>
      </c>
      <c r="T9" s="80">
        <v>1374.5423530300002</v>
      </c>
      <c r="U9" s="80">
        <v>1636.3988258499996</v>
      </c>
      <c r="V9" s="80">
        <v>2188.2832313200006</v>
      </c>
      <c r="W9" s="80">
        <v>6251.19297224</v>
      </c>
      <c r="X9" s="82">
        <v>1584.9331421400002</v>
      </c>
      <c r="Y9" s="80">
        <v>1917.7044409199998</v>
      </c>
      <c r="Z9" s="80">
        <v>1948.5984923200003</v>
      </c>
      <c r="AA9" s="80">
        <v>7013.374489830001</v>
      </c>
      <c r="AB9" s="82">
        <v>1827.2817633700001</v>
      </c>
      <c r="AC9" s="80">
        <v>2207.2612299100001</v>
      </c>
      <c r="AD9" s="80">
        <v>5447.2460860700012</v>
      </c>
      <c r="AE9" s="80">
        <v>7247.5947386299995</v>
      </c>
      <c r="AF9" s="82">
        <v>1941.80614541</v>
      </c>
      <c r="AG9" s="80">
        <v>3375.5063179299996</v>
      </c>
      <c r="AH9" s="80">
        <v>5725.2616986500007</v>
      </c>
      <c r="AI9" s="80">
        <v>11575.47307548</v>
      </c>
      <c r="AJ9" s="82">
        <v>6484.2152427099991</v>
      </c>
      <c r="AK9" s="80">
        <v>8788.4755455100003</v>
      </c>
      <c r="AL9" s="80">
        <v>9641.1995813700014</v>
      </c>
      <c r="AM9" s="80">
        <v>13652.691542829998</v>
      </c>
      <c r="AN9" s="82">
        <v>7786.8360687900004</v>
      </c>
      <c r="AO9" s="80">
        <v>25166.764777820004</v>
      </c>
      <c r="AP9" s="80">
        <v>29670.720271590006</v>
      </c>
      <c r="AQ9" s="80">
        <v>62299.360838420005</v>
      </c>
      <c r="AR9" s="82">
        <v>34708.061121809995</v>
      </c>
      <c r="AS9" s="80">
        <v>41579.752017240011</v>
      </c>
      <c r="AT9" s="80">
        <v>33459.160922509996</v>
      </c>
      <c r="AU9" s="80">
        <v>61269.542851879989</v>
      </c>
      <c r="AV9" s="82">
        <v>40004.732291169996</v>
      </c>
      <c r="AW9" s="80">
        <v>44456.849356380015</v>
      </c>
      <c r="AX9" s="80">
        <v>43031.366692369993</v>
      </c>
      <c r="AY9" s="80">
        <v>56775.101299289978</v>
      </c>
      <c r="AZ9" s="82">
        <v>38958.214682419995</v>
      </c>
      <c r="BA9" s="80">
        <v>43598.802612469997</v>
      </c>
      <c r="BB9" s="80">
        <v>45772.930389340007</v>
      </c>
      <c r="BC9" s="80">
        <v>50928.173953000012</v>
      </c>
      <c r="BD9" s="82">
        <v>41323.101419539998</v>
      </c>
      <c r="BE9" s="80">
        <v>48672.440538939998</v>
      </c>
      <c r="BF9" s="80">
        <v>49438.121977849987</v>
      </c>
      <c r="BG9" s="80">
        <v>62011.749419340056</v>
      </c>
    </row>
    <row r="10" spans="1:59" ht="30" customHeight="1" x14ac:dyDescent="0.25">
      <c r="A10" s="116"/>
      <c r="B10" s="28" t="str">
        <f>IF('0'!$A$1=1,"Духовний та фізичний розвиток","Spiritual and physical development")</f>
        <v>Духовний та фізичний розвиток</v>
      </c>
      <c r="C10" s="29">
        <v>800</v>
      </c>
      <c r="D10" s="80">
        <v>515.09680308999998</v>
      </c>
      <c r="E10" s="80">
        <v>872.22186732000011</v>
      </c>
      <c r="F10" s="80">
        <v>763.65432132000001</v>
      </c>
      <c r="G10" s="81">
        <v>1679.4505580500004</v>
      </c>
      <c r="H10" s="80">
        <v>603.74919801999999</v>
      </c>
      <c r="I10" s="80">
        <v>1482.4489145699997</v>
      </c>
      <c r="J10" s="80">
        <v>1324.2318245700003</v>
      </c>
      <c r="K10" s="81">
        <v>2078.0427079199999</v>
      </c>
      <c r="L10" s="80">
        <v>687.50086694999993</v>
      </c>
      <c r="M10" s="80">
        <v>1439.0053941700003</v>
      </c>
      <c r="N10" s="80">
        <v>1090.8530450699996</v>
      </c>
      <c r="O10" s="81">
        <v>1894.5317255200002</v>
      </c>
      <c r="P10" s="80">
        <v>591.54240503999995</v>
      </c>
      <c r="Q10" s="80">
        <v>1675.3558974300001</v>
      </c>
      <c r="R10" s="80">
        <v>814.78869132</v>
      </c>
      <c r="S10" s="81">
        <v>1790.6805247200009</v>
      </c>
      <c r="T10" s="80">
        <v>667.20579071999987</v>
      </c>
      <c r="U10" s="80">
        <v>2482.6945987999998</v>
      </c>
      <c r="V10" s="80">
        <v>883.84215170000016</v>
      </c>
      <c r="W10" s="80">
        <v>2585.4111062599995</v>
      </c>
      <c r="X10" s="82">
        <v>739.80892940000001</v>
      </c>
      <c r="Y10" s="80">
        <v>967.39101187000017</v>
      </c>
      <c r="Z10" s="80">
        <v>1672.3676721000002</v>
      </c>
      <c r="AA10" s="80">
        <v>1579.3815711800003</v>
      </c>
      <c r="AB10" s="82">
        <v>1201.5722648299998</v>
      </c>
      <c r="AC10" s="80">
        <v>1888.1773912399999</v>
      </c>
      <c r="AD10" s="80">
        <v>1894.3109763400003</v>
      </c>
      <c r="AE10" s="80">
        <v>2914.0059425699992</v>
      </c>
      <c r="AF10" s="82">
        <v>1464.28471941</v>
      </c>
      <c r="AG10" s="80">
        <v>2011.8350746000001</v>
      </c>
      <c r="AH10" s="80">
        <v>1941.7232488500003</v>
      </c>
      <c r="AI10" s="80">
        <v>4689.2307292999994</v>
      </c>
      <c r="AJ10" s="82">
        <v>1565.54470593</v>
      </c>
      <c r="AK10" s="80">
        <v>2126.1392704200002</v>
      </c>
      <c r="AL10" s="80">
        <v>2296.4387021499997</v>
      </c>
      <c r="AM10" s="80">
        <v>3978.8507485700011</v>
      </c>
      <c r="AN10" s="82">
        <v>1656.4642399100003</v>
      </c>
      <c r="AO10" s="80">
        <v>1823.8590289700005</v>
      </c>
      <c r="AP10" s="80">
        <v>2402.5541016199995</v>
      </c>
      <c r="AQ10" s="80">
        <v>3943.5037503100011</v>
      </c>
      <c r="AR10" s="82">
        <v>2071.1283399899999</v>
      </c>
      <c r="AS10" s="80">
        <v>3073.5798272399993</v>
      </c>
      <c r="AT10" s="80">
        <v>4635.7753856300023</v>
      </c>
      <c r="AU10" s="80">
        <v>6189.8472953399996</v>
      </c>
      <c r="AV10" s="82">
        <v>2021.4966714300001</v>
      </c>
      <c r="AW10" s="80">
        <v>2554.20915289</v>
      </c>
      <c r="AX10" s="80">
        <v>2975.61844673</v>
      </c>
      <c r="AY10" s="80">
        <v>3499.9362261300012</v>
      </c>
      <c r="AZ10" s="82">
        <v>2059.4156076700001</v>
      </c>
      <c r="BA10" s="80">
        <v>2862.6994941600005</v>
      </c>
      <c r="BB10" s="80">
        <v>3055.5427303500001</v>
      </c>
      <c r="BC10" s="80">
        <v>3840.0121234199996</v>
      </c>
      <c r="BD10" s="82">
        <v>2561.0129755300004</v>
      </c>
      <c r="BE10" s="80">
        <v>3638.4067589799997</v>
      </c>
      <c r="BF10" s="80">
        <v>3966.5293930600001</v>
      </c>
      <c r="BG10" s="80">
        <v>6039.2401263800002</v>
      </c>
    </row>
    <row r="11" spans="1:59" ht="30" customHeight="1" x14ac:dyDescent="0.25">
      <c r="A11" s="116"/>
      <c r="B11" s="28" t="str">
        <f>IF('0'!$A$1=1,"Освіта","Education")</f>
        <v>Освіта</v>
      </c>
      <c r="C11" s="29">
        <v>900</v>
      </c>
      <c r="D11" s="80">
        <v>6042.3279317500001</v>
      </c>
      <c r="E11" s="80">
        <v>7264.6338813199964</v>
      </c>
      <c r="F11" s="80">
        <v>5717.3692077000014</v>
      </c>
      <c r="G11" s="81">
        <v>8208.4156091900004</v>
      </c>
      <c r="H11" s="80">
        <v>6971.6010600200007</v>
      </c>
      <c r="I11" s="80">
        <v>8235.5781779099998</v>
      </c>
      <c r="J11" s="80">
        <v>6477.0900732700011</v>
      </c>
      <c r="K11" s="81">
        <v>8558.9644755500012</v>
      </c>
      <c r="L11" s="80">
        <v>7307.0453206100001</v>
      </c>
      <c r="M11" s="80">
        <v>8303.9958481899994</v>
      </c>
      <c r="N11" s="80">
        <v>6650.7796764100003</v>
      </c>
      <c r="O11" s="81">
        <v>8681.2572358899997</v>
      </c>
      <c r="P11" s="80">
        <v>6608.6310180199989</v>
      </c>
      <c r="Q11" s="80">
        <v>8082.5552219899992</v>
      </c>
      <c r="R11" s="80">
        <v>6080.8353313899952</v>
      </c>
      <c r="S11" s="81">
        <v>7905.8468743900085</v>
      </c>
      <c r="T11" s="80">
        <v>6322.7044894200008</v>
      </c>
      <c r="U11" s="80">
        <v>7966.0648531499974</v>
      </c>
      <c r="V11" s="80">
        <v>6101.8334394600024</v>
      </c>
      <c r="W11" s="80">
        <v>9795.0949934399978</v>
      </c>
      <c r="X11" s="82">
        <v>6960.8320174099999</v>
      </c>
      <c r="Y11" s="80">
        <v>8631.9907394000002</v>
      </c>
      <c r="Z11" s="80">
        <v>9145.822992450001</v>
      </c>
      <c r="AA11" s="80">
        <v>10087.832835239999</v>
      </c>
      <c r="AB11" s="82">
        <v>8904.3352245599999</v>
      </c>
      <c r="AC11" s="80">
        <v>10850.076320639997</v>
      </c>
      <c r="AD11" s="80">
        <v>8499.2848838100035</v>
      </c>
      <c r="AE11" s="80">
        <v>13043.61495137</v>
      </c>
      <c r="AF11" s="82">
        <v>9506.8870458800011</v>
      </c>
      <c r="AG11" s="80">
        <v>12118.88533809</v>
      </c>
      <c r="AH11" s="80">
        <v>9252.8568037100013</v>
      </c>
      <c r="AI11" s="80">
        <v>13445.70589391001</v>
      </c>
      <c r="AJ11" s="82">
        <v>10857.875133789999</v>
      </c>
      <c r="AK11" s="80">
        <v>14649.599310530004</v>
      </c>
      <c r="AL11" s="80">
        <v>10448.053638149999</v>
      </c>
      <c r="AM11" s="80">
        <v>15701.093363509994</v>
      </c>
      <c r="AN11" s="82">
        <v>11706.863821350002</v>
      </c>
      <c r="AO11" s="80">
        <v>13590.711967129999</v>
      </c>
      <c r="AP11" s="80">
        <v>10971.158691430002</v>
      </c>
      <c r="AQ11" s="80">
        <v>16589.069942480004</v>
      </c>
      <c r="AR11" s="82">
        <v>13264.282811569999</v>
      </c>
      <c r="AS11" s="80">
        <v>17590.025243939999</v>
      </c>
      <c r="AT11" s="80">
        <v>13212.905966729999</v>
      </c>
      <c r="AU11" s="80">
        <v>19772.455464430001</v>
      </c>
      <c r="AV11" s="82">
        <v>13376.02689266</v>
      </c>
      <c r="AW11" s="80">
        <v>15411.185431740003</v>
      </c>
      <c r="AX11" s="80">
        <v>11773.257339780001</v>
      </c>
      <c r="AY11" s="80">
        <v>17948.113586499996</v>
      </c>
      <c r="AZ11" s="82">
        <v>12498.53485641</v>
      </c>
      <c r="BA11" s="80">
        <v>16951.65978907</v>
      </c>
      <c r="BB11" s="80">
        <v>12154.422283799999</v>
      </c>
      <c r="BC11" s="80">
        <v>18835.51083811</v>
      </c>
      <c r="BD11" s="82">
        <v>13555.690090850001</v>
      </c>
      <c r="BE11" s="80">
        <v>18240.160520089994</v>
      </c>
      <c r="BF11" s="80">
        <v>15479.242838280008</v>
      </c>
      <c r="BG11" s="80">
        <v>17462.913791790001</v>
      </c>
    </row>
    <row r="12" spans="1:59" ht="30" customHeight="1" x14ac:dyDescent="0.25">
      <c r="A12" s="116"/>
      <c r="B12" s="28" t="str">
        <f>IF('0'!$A$1=1,"Соціальний захист та соціальне забезпечення","Social protection and social security")</f>
        <v>Соціальний захист та соціальне забезпечення</v>
      </c>
      <c r="C12" s="29">
        <v>1000</v>
      </c>
      <c r="D12" s="80">
        <v>15102.224935070002</v>
      </c>
      <c r="E12" s="80">
        <v>18510.885823880002</v>
      </c>
      <c r="F12" s="80">
        <v>15750.586578320006</v>
      </c>
      <c r="G12" s="81">
        <v>14176.523433310002</v>
      </c>
      <c r="H12" s="80">
        <v>15009.807820040003</v>
      </c>
      <c r="I12" s="80">
        <v>19600.916753319994</v>
      </c>
      <c r="J12" s="80">
        <v>20836.835898619996</v>
      </c>
      <c r="K12" s="81">
        <v>19806.866597389999</v>
      </c>
      <c r="L12" s="80">
        <v>21539.068082719998</v>
      </c>
      <c r="M12" s="80">
        <v>22737.635498700001</v>
      </c>
      <c r="N12" s="80">
        <v>21861.495166949993</v>
      </c>
      <c r="O12" s="81">
        <v>22409.079978269991</v>
      </c>
      <c r="P12" s="80">
        <v>21305.348097249996</v>
      </c>
      <c r="Q12" s="80">
        <v>22732.523193779998</v>
      </c>
      <c r="R12" s="80">
        <v>19978.89118418</v>
      </c>
      <c r="S12" s="81">
        <v>16541.479297540005</v>
      </c>
      <c r="T12" s="80">
        <v>20795.915671900002</v>
      </c>
      <c r="U12" s="80">
        <v>22814.729599990002</v>
      </c>
      <c r="V12" s="80">
        <v>20686.1614157</v>
      </c>
      <c r="W12" s="80">
        <v>39404.126971270009</v>
      </c>
      <c r="X12" s="82">
        <v>26391.940335139996</v>
      </c>
      <c r="Y12" s="80">
        <v>39820.621995209993</v>
      </c>
      <c r="Z12" s="80">
        <v>39193.045296870012</v>
      </c>
      <c r="AA12" s="80">
        <v>46555.865933509995</v>
      </c>
      <c r="AB12" s="82">
        <v>27278.937981520001</v>
      </c>
      <c r="AC12" s="80">
        <v>31763.204401470008</v>
      </c>
      <c r="AD12" s="80">
        <v>30657.655550019997</v>
      </c>
      <c r="AE12" s="80">
        <v>54779.080157370016</v>
      </c>
      <c r="AF12" s="82">
        <v>37315.441359160002</v>
      </c>
      <c r="AG12" s="80">
        <v>39987.451921910004</v>
      </c>
      <c r="AH12" s="80">
        <v>38000.019482260002</v>
      </c>
      <c r="AI12" s="80">
        <v>48562.676140499971</v>
      </c>
      <c r="AJ12" s="82">
        <v>53574.586217839998</v>
      </c>
      <c r="AK12" s="80">
        <v>57831.555621069987</v>
      </c>
      <c r="AL12" s="80">
        <v>45062.163849659977</v>
      </c>
      <c r="AM12" s="80">
        <v>62160.292374699988</v>
      </c>
      <c r="AN12" s="82">
        <v>76758.182072169991</v>
      </c>
      <c r="AO12" s="80">
        <v>83162.234163149988</v>
      </c>
      <c r="AP12" s="80">
        <v>74890.923900369962</v>
      </c>
      <c r="AQ12" s="80">
        <v>87909.600129840022</v>
      </c>
      <c r="AR12" s="82">
        <v>85694.032347649991</v>
      </c>
      <c r="AS12" s="80">
        <v>82896.031952709993</v>
      </c>
      <c r="AT12" s="80">
        <v>73110.58202129</v>
      </c>
      <c r="AU12" s="80">
        <v>97578.227937210031</v>
      </c>
      <c r="AV12" s="82">
        <v>102516.62226578999</v>
      </c>
      <c r="AW12" s="80">
        <v>107856.09757478998</v>
      </c>
      <c r="AX12" s="80">
        <v>102316.18913936001</v>
      </c>
      <c r="AY12" s="80">
        <v>113298.11573386</v>
      </c>
      <c r="AZ12" s="82">
        <v>117595.06450332001</v>
      </c>
      <c r="BA12" s="80">
        <v>118575.89451737999</v>
      </c>
      <c r="BB12" s="80">
        <v>107687.54507232999</v>
      </c>
      <c r="BC12" s="80">
        <v>125392.72047154001</v>
      </c>
      <c r="BD12" s="82">
        <v>113150.29064029</v>
      </c>
      <c r="BE12" s="80">
        <v>111662.44246132999</v>
      </c>
      <c r="BF12" s="80">
        <v>104356.47593102006</v>
      </c>
      <c r="BG12" s="80">
        <v>135565.14628632995</v>
      </c>
    </row>
    <row r="13" spans="1:59" ht="35.1" customHeight="1" x14ac:dyDescent="0.25">
      <c r="A13" s="116"/>
      <c r="B13" s="31" t="str">
        <f>IF('0'!$A$1=1,"Разом видатків
(без урахування міжбюджетних трансфертів)","Expenditure (less interbudget transfer)")</f>
        <v>Разом видатків
(без урахування міжбюджетних трансфертів)</v>
      </c>
      <c r="C13" s="32"/>
      <c r="D13" s="83">
        <v>46545.091595310005</v>
      </c>
      <c r="E13" s="83">
        <v>59008.860069510003</v>
      </c>
      <c r="F13" s="83">
        <v>58297.849959650033</v>
      </c>
      <c r="G13" s="84">
        <v>74732.634104479977</v>
      </c>
      <c r="H13" s="83">
        <v>52058.450024380007</v>
      </c>
      <c r="I13" s="83">
        <v>66443.496481239999</v>
      </c>
      <c r="J13" s="83">
        <v>68183.511915149982</v>
      </c>
      <c r="K13" s="84">
        <v>84536.443538310035</v>
      </c>
      <c r="L13" s="83">
        <v>61592.381835149994</v>
      </c>
      <c r="M13" s="83">
        <v>70013.341694170012</v>
      </c>
      <c r="N13" s="83">
        <v>71203.151106750011</v>
      </c>
      <c r="O13" s="84">
        <v>84798.874568679923</v>
      </c>
      <c r="P13" s="83">
        <v>61103.986049409985</v>
      </c>
      <c r="Q13" s="83">
        <v>73962.042524360004</v>
      </c>
      <c r="R13" s="83">
        <v>71697.198393859988</v>
      </c>
      <c r="S13" s="84">
        <v>92853.621178600006</v>
      </c>
      <c r="T13" s="83">
        <v>73497.146266149997</v>
      </c>
      <c r="U13" s="83">
        <v>94446.446534940012</v>
      </c>
      <c r="V13" s="83">
        <v>89474.607857089984</v>
      </c>
      <c r="W13" s="83">
        <v>145513.21190440998</v>
      </c>
      <c r="X13" s="85">
        <v>95535.000338580023</v>
      </c>
      <c r="Y13" s="83">
        <v>111383.47738907998</v>
      </c>
      <c r="Z13" s="83">
        <v>128198.29372275001</v>
      </c>
      <c r="AA13" s="83">
        <v>154371.68038321001</v>
      </c>
      <c r="AB13" s="85">
        <v>108541.94433032998</v>
      </c>
      <c r="AC13" s="83">
        <v>120700.44866796001</v>
      </c>
      <c r="AD13" s="83">
        <v>143733.31830472001</v>
      </c>
      <c r="AE13" s="83">
        <v>193874.37493952003</v>
      </c>
      <c r="AF13" s="85">
        <v>130376.10297885998</v>
      </c>
      <c r="AG13" s="83">
        <v>158718.77269725001</v>
      </c>
      <c r="AH13" s="83">
        <v>166304.08810982999</v>
      </c>
      <c r="AI13" s="83">
        <v>231513.15183820005</v>
      </c>
      <c r="AJ13" s="85">
        <v>166275.27556384</v>
      </c>
      <c r="AK13" s="83">
        <v>199157.50461601</v>
      </c>
      <c r="AL13" s="83">
        <v>193403.02827017993</v>
      </c>
      <c r="AM13" s="83">
        <v>255984.25529987994</v>
      </c>
      <c r="AN13" s="85">
        <v>202194.65830690006</v>
      </c>
      <c r="AO13" s="83">
        <v>249625.46248072002</v>
      </c>
      <c r="AP13" s="83">
        <v>274832.2126632398</v>
      </c>
      <c r="AQ13" s="83">
        <v>401291.95609572995</v>
      </c>
      <c r="AR13" s="85">
        <v>246396.95454971</v>
      </c>
      <c r="AS13" s="83">
        <v>304360.58389241993</v>
      </c>
      <c r="AT13" s="83">
        <v>289224.46961603011</v>
      </c>
      <c r="AU13" s="83">
        <v>448491.05996081</v>
      </c>
      <c r="AV13" s="85">
        <v>348093.73446877004</v>
      </c>
      <c r="AW13" s="83">
        <v>608481.87500018009</v>
      </c>
      <c r="AX13" s="83">
        <v>687666.30577243003</v>
      </c>
      <c r="AY13" s="83">
        <v>924704.40591887943</v>
      </c>
      <c r="AZ13" s="85">
        <v>-709747.50554618007</v>
      </c>
      <c r="BA13" s="83">
        <v>984091.13955368986</v>
      </c>
      <c r="BB13" s="83">
        <v>2410687.6134742601</v>
      </c>
      <c r="BC13" s="83">
        <v>1152396.5136331902</v>
      </c>
      <c r="BD13" s="85">
        <v>804932.18011662003</v>
      </c>
      <c r="BE13" s="83">
        <v>1029910.5109286801</v>
      </c>
      <c r="BF13" s="83">
        <v>1003218.4187699499</v>
      </c>
      <c r="BG13" s="83">
        <v>1462325.8318335796</v>
      </c>
    </row>
    <row r="14" spans="1:59" ht="30" customHeight="1" x14ac:dyDescent="0.25">
      <c r="A14" s="116"/>
      <c r="B14" s="33" t="str">
        <f>IF('0'!$A$1=1,"Офіційні трансферти","Official transfers (interbudget transfers)")</f>
        <v>Офіційні трансферти</v>
      </c>
      <c r="C14" s="29">
        <v>180</v>
      </c>
      <c r="D14" s="80">
        <v>20145.892860259995</v>
      </c>
      <c r="E14" s="80">
        <v>22664.137351099995</v>
      </c>
      <c r="F14" s="80">
        <v>25388.557521980008</v>
      </c>
      <c r="G14" s="81">
        <v>26676.434585210009</v>
      </c>
      <c r="H14" s="80">
        <v>23893.030136900001</v>
      </c>
      <c r="I14" s="80">
        <v>25659.368119309998</v>
      </c>
      <c r="J14" s="80">
        <v>31025.230872620014</v>
      </c>
      <c r="K14" s="81">
        <v>43881.995183879975</v>
      </c>
      <c r="L14" s="80">
        <v>26264.740712680003</v>
      </c>
      <c r="M14" s="80">
        <v>27576.117998599999</v>
      </c>
      <c r="N14" s="80">
        <v>28664.045183470007</v>
      </c>
      <c r="O14" s="81">
        <v>33343.420291119997</v>
      </c>
      <c r="P14" s="80">
        <v>31713.834981269996</v>
      </c>
      <c r="Q14" s="80">
        <v>30779.583871480019</v>
      </c>
      <c r="R14" s="80">
        <v>29509.775321879999</v>
      </c>
      <c r="S14" s="81">
        <v>38597.742205070012</v>
      </c>
      <c r="T14" s="80">
        <v>35274.068852600001</v>
      </c>
      <c r="U14" s="80">
        <v>42457.255773090001</v>
      </c>
      <c r="V14" s="80">
        <v>38207.463588529994</v>
      </c>
      <c r="W14" s="80">
        <v>58041.209475259995</v>
      </c>
      <c r="X14" s="82">
        <v>44623.508325720002</v>
      </c>
      <c r="Y14" s="80">
        <v>48867.61443762001</v>
      </c>
      <c r="Z14" s="80">
        <v>42157.694005550002</v>
      </c>
      <c r="AA14" s="80">
        <v>59746.456871139962</v>
      </c>
      <c r="AB14" s="82">
        <v>76017.791190909978</v>
      </c>
      <c r="AC14" s="80">
        <v>60774.482263760001</v>
      </c>
      <c r="AD14" s="80">
        <v>61325.945481840026</v>
      </c>
      <c r="AE14" s="80">
        <v>74484.727563210035</v>
      </c>
      <c r="AF14" s="82">
        <v>83902.181472159995</v>
      </c>
      <c r="AG14" s="80">
        <v>85905.432394850024</v>
      </c>
      <c r="AH14" s="80">
        <v>56080.409656430042</v>
      </c>
      <c r="AI14" s="80">
        <v>73051.682917729893</v>
      </c>
      <c r="AJ14" s="82">
        <v>71124.886735940003</v>
      </c>
      <c r="AK14" s="80">
        <v>72007.70951915998</v>
      </c>
      <c r="AL14" s="80">
        <v>57054.099966159993</v>
      </c>
      <c r="AM14" s="80">
        <v>60115.328196560091</v>
      </c>
      <c r="AN14" s="82">
        <v>42304.51111408</v>
      </c>
      <c r="AO14" s="80">
        <v>42792.309111489987</v>
      </c>
      <c r="AP14" s="80">
        <v>31527.989848780009</v>
      </c>
      <c r="AQ14" s="80">
        <v>43552.245296739988</v>
      </c>
      <c r="AR14" s="82">
        <v>30294.161574950002</v>
      </c>
      <c r="AS14" s="80">
        <v>52586.969609969994</v>
      </c>
      <c r="AT14" s="80">
        <v>37991.662172049997</v>
      </c>
      <c r="AU14" s="80">
        <v>81860.500119980003</v>
      </c>
      <c r="AV14" s="82">
        <v>35006.878132339996</v>
      </c>
      <c r="AW14" s="80">
        <v>45143.056060590003</v>
      </c>
      <c r="AX14" s="80">
        <v>22473.613070060004</v>
      </c>
      <c r="AY14" s="80">
        <v>34179.76513141999</v>
      </c>
      <c r="AZ14" s="82">
        <v>38908.135522249999</v>
      </c>
      <c r="BA14" s="80">
        <v>53133.073394270003</v>
      </c>
      <c r="BB14" s="80">
        <v>48533.825623979996</v>
      </c>
      <c r="BC14" s="80">
        <v>36810.162303849997</v>
      </c>
      <c r="BD14" s="82">
        <v>36216.305685809995</v>
      </c>
      <c r="BE14" s="80">
        <v>64223.891390979996</v>
      </c>
      <c r="BF14" s="80">
        <v>39314.271352380041</v>
      </c>
      <c r="BG14" s="80">
        <v>48177.971458419976</v>
      </c>
    </row>
    <row r="15" spans="1:59" ht="35.1" customHeight="1" x14ac:dyDescent="0.25">
      <c r="A15" s="116"/>
      <c r="B15" s="34" t="str">
        <f>IF('0'!$A$1=1,"Усього видатків","Total expenditure")</f>
        <v>Усього видатків</v>
      </c>
      <c r="C15" s="32"/>
      <c r="D15" s="83">
        <v>66690.984455569996</v>
      </c>
      <c r="E15" s="83">
        <v>81672.997420610016</v>
      </c>
      <c r="F15" s="83">
        <v>83686.407481630013</v>
      </c>
      <c r="G15" s="84">
        <v>101409.06868968997</v>
      </c>
      <c r="H15" s="83">
        <v>75951.480161280007</v>
      </c>
      <c r="I15" s="83">
        <v>92102.86460054999</v>
      </c>
      <c r="J15" s="83">
        <v>99208.742787769996</v>
      </c>
      <c r="K15" s="84">
        <v>128418.43872219004</v>
      </c>
      <c r="L15" s="83">
        <v>87857.122547829989</v>
      </c>
      <c r="M15" s="83">
        <v>97589.459692770004</v>
      </c>
      <c r="N15" s="83">
        <v>99867.196290220047</v>
      </c>
      <c r="O15" s="84">
        <v>118142.29485979996</v>
      </c>
      <c r="P15" s="83">
        <v>92817.821030679988</v>
      </c>
      <c r="Q15" s="83">
        <v>104741.62639584001</v>
      </c>
      <c r="R15" s="83">
        <v>101206.97371574002</v>
      </c>
      <c r="S15" s="84">
        <v>131451.36338367005</v>
      </c>
      <c r="T15" s="83">
        <v>108771.21511875</v>
      </c>
      <c r="U15" s="83">
        <v>136903.70230803004</v>
      </c>
      <c r="V15" s="83">
        <v>127682.07144561998</v>
      </c>
      <c r="W15" s="83">
        <v>203554.42137967004</v>
      </c>
      <c r="X15" s="85">
        <v>140158.50866430002</v>
      </c>
      <c r="Y15" s="83">
        <v>160251.09182669997</v>
      </c>
      <c r="Z15" s="83">
        <v>170355.98772830004</v>
      </c>
      <c r="AA15" s="83">
        <v>214118.13725435</v>
      </c>
      <c r="AB15" s="85">
        <v>184559.73552123996</v>
      </c>
      <c r="AC15" s="83">
        <v>181474.93093171998</v>
      </c>
      <c r="AD15" s="83">
        <v>205059.2637865601</v>
      </c>
      <c r="AE15" s="83">
        <v>268359.10250272998</v>
      </c>
      <c r="AF15" s="85">
        <v>214278.28445102001</v>
      </c>
      <c r="AG15" s="83">
        <v>244624.20509210002</v>
      </c>
      <c r="AH15" s="83">
        <v>222384.49776626017</v>
      </c>
      <c r="AI15" s="83">
        <v>304564.83475592989</v>
      </c>
      <c r="AJ15" s="85">
        <v>237400.16229978003</v>
      </c>
      <c r="AK15" s="83">
        <v>271165.21413516998</v>
      </c>
      <c r="AL15" s="83">
        <v>250457.12823633989</v>
      </c>
      <c r="AM15" s="83">
        <v>316099.58349644009</v>
      </c>
      <c r="AN15" s="85">
        <v>244499.16942098003</v>
      </c>
      <c r="AO15" s="83">
        <v>292417.77159221005</v>
      </c>
      <c r="AP15" s="83">
        <v>306360.20251202001</v>
      </c>
      <c r="AQ15" s="83">
        <v>444844.20139247004</v>
      </c>
      <c r="AR15" s="85">
        <v>276691.11612465995</v>
      </c>
      <c r="AS15" s="83">
        <v>356947.5535023901</v>
      </c>
      <c r="AT15" s="83">
        <v>327216.13178807998</v>
      </c>
      <c r="AU15" s="83">
        <v>530351.56008078996</v>
      </c>
      <c r="AV15" s="85">
        <v>383100.61260111001</v>
      </c>
      <c r="AW15" s="83">
        <v>653624.93106077018</v>
      </c>
      <c r="AX15" s="83">
        <v>710139.91884249018</v>
      </c>
      <c r="AY15" s="83">
        <v>958884.17105029966</v>
      </c>
      <c r="AZ15" s="85">
        <v>748655.64106843004</v>
      </c>
      <c r="BA15" s="83">
        <v>1037224.2129479598</v>
      </c>
      <c r="BB15" s="83">
        <v>1039726.4280058802</v>
      </c>
      <c r="BC15" s="83">
        <v>1189206.6759370402</v>
      </c>
      <c r="BD15" s="85">
        <v>841148.48580243008</v>
      </c>
      <c r="BE15" s="83">
        <v>1094149.8880634597</v>
      </c>
      <c r="BF15" s="83">
        <v>1042517.20437853</v>
      </c>
      <c r="BG15" s="83">
        <v>1510503.8032919997</v>
      </c>
    </row>
    <row r="16" spans="1:59" ht="30" customHeight="1" x14ac:dyDescent="0.25">
      <c r="A16" s="117" t="str">
        <f>IF('0'!$A$1=1,"ЗА ЕКОНОМІЧНОЮ КЛАСИФІКАЦІЄЮ ВИДАТКІВ **","ECONOMIC CLASSIFICATION
OF EXPENDITURE **")</f>
        <v>ЗА ЕКОНОМІЧНОЮ КЛАСИФІКАЦІЄЮ ВИДАТКІВ **</v>
      </c>
      <c r="B16" s="35" t="str">
        <f>IF('0'!$A$1=1,"Поточні видатки","Current expenditure")</f>
        <v>Поточні видатки</v>
      </c>
      <c r="C16" s="29">
        <v>2000</v>
      </c>
      <c r="D16" s="80">
        <v>64239.885658009996</v>
      </c>
      <c r="E16" s="80">
        <v>75775.799965070008</v>
      </c>
      <c r="F16" s="80">
        <v>74775.150737470016</v>
      </c>
      <c r="G16" s="81">
        <v>87387.13787198998</v>
      </c>
      <c r="H16" s="80">
        <v>72425.074249879995</v>
      </c>
      <c r="I16" s="80">
        <v>85158.91677122</v>
      </c>
      <c r="J16" s="80">
        <v>90292.379576979962</v>
      </c>
      <c r="K16" s="81">
        <v>118303.91896357996</v>
      </c>
      <c r="L16" s="80">
        <v>85863.079817279999</v>
      </c>
      <c r="M16" s="80">
        <v>93629.485353369993</v>
      </c>
      <c r="N16" s="80">
        <v>94844.663634509983</v>
      </c>
      <c r="O16" s="81">
        <v>111274.62011495006</v>
      </c>
      <c r="P16" s="80">
        <v>92024.051912800001</v>
      </c>
      <c r="Q16" s="80">
        <v>103853.78229652997</v>
      </c>
      <c r="R16" s="80">
        <v>98409.970345890033</v>
      </c>
      <c r="S16" s="81">
        <v>128530.37039564998</v>
      </c>
      <c r="T16" s="80">
        <v>107877.99886808</v>
      </c>
      <c r="U16" s="80">
        <v>135051.01721037997</v>
      </c>
      <c r="V16" s="80">
        <v>123534.61685903993</v>
      </c>
      <c r="W16" s="80">
        <v>192965.79720045009</v>
      </c>
      <c r="X16" s="82">
        <v>138685.88742544001</v>
      </c>
      <c r="Y16" s="80">
        <v>157803.50829069002</v>
      </c>
      <c r="Z16" s="80">
        <v>162619.29599960998</v>
      </c>
      <c r="AA16" s="80">
        <v>199139.95688923006</v>
      </c>
      <c r="AB16" s="82">
        <v>183400.23637621</v>
      </c>
      <c r="AC16" s="80">
        <v>177950.83001355</v>
      </c>
      <c r="AD16" s="80">
        <v>195598.47515944997</v>
      </c>
      <c r="AE16" s="80">
        <v>241648.19430396007</v>
      </c>
      <c r="AF16" s="82">
        <v>211875.18696050002</v>
      </c>
      <c r="AG16" s="80">
        <v>233590.10723618005</v>
      </c>
      <c r="AH16" s="80">
        <v>205946.27567617001</v>
      </c>
      <c r="AI16" s="80">
        <v>264634.76639183983</v>
      </c>
      <c r="AJ16" s="82">
        <v>232875.18708833004</v>
      </c>
      <c r="AK16" s="80">
        <v>257297.48113633</v>
      </c>
      <c r="AL16" s="80">
        <v>229388.2639612201</v>
      </c>
      <c r="AM16" s="80">
        <v>279372.52152923995</v>
      </c>
      <c r="AN16" s="82">
        <v>236465.4481182</v>
      </c>
      <c r="AO16" s="80">
        <v>278858.40853659995</v>
      </c>
      <c r="AP16" s="80">
        <v>282071.72741040011</v>
      </c>
      <c r="AQ16" s="80">
        <v>395798.99781799992</v>
      </c>
      <c r="AR16" s="82">
        <v>272118.11549523997</v>
      </c>
      <c r="AS16" s="80">
        <v>337677.01940794999</v>
      </c>
      <c r="AT16" s="80">
        <v>294146.57681485009</v>
      </c>
      <c r="AU16" s="80">
        <v>452871.85297408979</v>
      </c>
      <c r="AV16" s="82">
        <v>379028.90243590996</v>
      </c>
      <c r="AW16" s="80">
        <v>643167.18003114988</v>
      </c>
      <c r="AX16" s="80">
        <v>692495.77079106006</v>
      </c>
      <c r="AY16" s="80">
        <v>902659.80137711018</v>
      </c>
      <c r="AZ16" s="82">
        <v>733737.55670683994</v>
      </c>
      <c r="BA16" s="80">
        <v>1002759.99073195</v>
      </c>
      <c r="BB16" s="80">
        <v>970764.35660481965</v>
      </c>
      <c r="BC16" s="80">
        <v>1098660.2318783703</v>
      </c>
      <c r="BD16" s="82">
        <v>813157.84644378</v>
      </c>
      <c r="BE16" s="80">
        <v>1031026.47818771</v>
      </c>
      <c r="BF16" s="80">
        <v>964012.2666545196</v>
      </c>
      <c r="BG16" s="80">
        <v>1374093.4067594807</v>
      </c>
    </row>
    <row r="17" spans="1:59" ht="30" customHeight="1" x14ac:dyDescent="0.25">
      <c r="A17" s="117"/>
      <c r="B17" s="36" t="str">
        <f>IF('0'!$A$1=1,"Оплата праці і нарахування на заробітну плату","Labor remuneration and accrued payments")</f>
        <v>Оплата праці і нарахування на заробітну плату</v>
      </c>
      <c r="C17" s="29">
        <v>2100</v>
      </c>
      <c r="D17" s="74">
        <v>12122.364432679995</v>
      </c>
      <c r="E17" s="74">
        <v>13409.434315300015</v>
      </c>
      <c r="F17" s="74">
        <v>13814.942597109981</v>
      </c>
      <c r="G17" s="75">
        <v>15118.194563730009</v>
      </c>
      <c r="H17" s="74">
        <v>12990.319338900001</v>
      </c>
      <c r="I17" s="74">
        <v>14701.390832000001</v>
      </c>
      <c r="J17" s="74">
        <v>15231.174716019999</v>
      </c>
      <c r="K17" s="75">
        <v>16851.397249900001</v>
      </c>
      <c r="L17" s="74">
        <v>14110.533310749997</v>
      </c>
      <c r="M17" s="74">
        <v>15737.323851899993</v>
      </c>
      <c r="N17" s="80">
        <v>16482.966764360011</v>
      </c>
      <c r="O17" s="81">
        <v>17982.882793260025</v>
      </c>
      <c r="P17" s="80">
        <v>15020.343576770007</v>
      </c>
      <c r="Q17" s="80">
        <v>16377.136264749988</v>
      </c>
      <c r="R17" s="80">
        <v>16996.012327320019</v>
      </c>
      <c r="S17" s="81">
        <v>20890.273249049969</v>
      </c>
      <c r="T17" s="80">
        <v>16056.272343380002</v>
      </c>
      <c r="U17" s="80">
        <v>18484.285108519998</v>
      </c>
      <c r="V17" s="80">
        <v>20100.640637520002</v>
      </c>
      <c r="W17" s="80">
        <v>25213.444477699995</v>
      </c>
      <c r="X17" s="82">
        <v>22552.683480439995</v>
      </c>
      <c r="Y17" s="80">
        <v>25327.627644180004</v>
      </c>
      <c r="Z17" s="80">
        <v>25617.516157350008</v>
      </c>
      <c r="AA17" s="80">
        <v>31853.602188129982</v>
      </c>
      <c r="AB17" s="82">
        <v>27721.943226170006</v>
      </c>
      <c r="AC17" s="80">
        <v>31919.09071222999</v>
      </c>
      <c r="AD17" s="80">
        <v>34412.840677699991</v>
      </c>
      <c r="AE17" s="80">
        <v>40725.978083300026</v>
      </c>
      <c r="AF17" s="82">
        <v>36542.342116360014</v>
      </c>
      <c r="AG17" s="80">
        <v>42372.717418300002</v>
      </c>
      <c r="AH17" s="80">
        <v>43952.682106730033</v>
      </c>
      <c r="AI17" s="80">
        <v>48390.750988659973</v>
      </c>
      <c r="AJ17" s="82">
        <v>45852.748910470007</v>
      </c>
      <c r="AK17" s="80">
        <v>51584.13298966999</v>
      </c>
      <c r="AL17" s="80">
        <v>53507.871751080063</v>
      </c>
      <c r="AM17" s="80">
        <v>59128.36675429999</v>
      </c>
      <c r="AN17" s="82">
        <v>53166.482777030018</v>
      </c>
      <c r="AO17" s="80">
        <v>56438.218467889965</v>
      </c>
      <c r="AP17" s="80">
        <v>61750.162383010014</v>
      </c>
      <c r="AQ17" s="80">
        <v>69187.442522529978</v>
      </c>
      <c r="AR17" s="82">
        <v>57847.752330449999</v>
      </c>
      <c r="AS17" s="80">
        <v>63014.897285540013</v>
      </c>
      <c r="AT17" s="80">
        <v>65960.459617519999</v>
      </c>
      <c r="AU17" s="80">
        <v>75954.179439869971</v>
      </c>
      <c r="AV17" s="82">
        <v>89365.332086880007</v>
      </c>
      <c r="AW17" s="80">
        <v>251103.84052692004</v>
      </c>
      <c r="AX17" s="80">
        <v>302454.96885653998</v>
      </c>
      <c r="AY17" s="80">
        <v>351516.04707645997</v>
      </c>
      <c r="AZ17" s="82">
        <v>278494.42757802003</v>
      </c>
      <c r="BA17" s="80">
        <v>295661.96738547005</v>
      </c>
      <c r="BB17" s="80">
        <v>313804.52623627998</v>
      </c>
      <c r="BC17" s="80">
        <v>347177.74762508005</v>
      </c>
      <c r="BD17" s="82">
        <v>288124.98738392</v>
      </c>
      <c r="BE17" s="80">
        <v>317400.65692585998</v>
      </c>
      <c r="BF17" s="80">
        <v>331323.42169472005</v>
      </c>
      <c r="BG17" s="80">
        <v>365889.30268356996</v>
      </c>
    </row>
    <row r="18" spans="1:59" ht="30" customHeight="1" x14ac:dyDescent="0.25">
      <c r="A18" s="117"/>
      <c r="B18" s="36" t="str">
        <f>IF('0'!$A$1=1,"Використання товарів і послуг","Goods and services usage")</f>
        <v>Використання товарів і послуг</v>
      </c>
      <c r="C18" s="29">
        <v>2200</v>
      </c>
      <c r="D18" s="74">
        <v>10321.156672099998</v>
      </c>
      <c r="E18" s="74">
        <v>12799.977031670001</v>
      </c>
      <c r="F18" s="74">
        <v>12609.36876102</v>
      </c>
      <c r="G18" s="75">
        <v>20208.700567400003</v>
      </c>
      <c r="H18" s="74">
        <v>12116.1368975</v>
      </c>
      <c r="I18" s="74">
        <v>15582.92234805</v>
      </c>
      <c r="J18" s="74">
        <v>15753.949534229992</v>
      </c>
      <c r="K18" s="75">
        <v>20767.983057300007</v>
      </c>
      <c r="L18" s="74">
        <v>11994.387438360001</v>
      </c>
      <c r="M18" s="74">
        <v>13961.003783560001</v>
      </c>
      <c r="N18" s="80">
        <v>14740.301141129999</v>
      </c>
      <c r="O18" s="81">
        <v>20630.117777560001</v>
      </c>
      <c r="P18" s="80">
        <v>9165.1424251200006</v>
      </c>
      <c r="Q18" s="80">
        <v>14925.227576229994</v>
      </c>
      <c r="R18" s="80">
        <v>14449.346242410003</v>
      </c>
      <c r="S18" s="81">
        <v>26891.844703800009</v>
      </c>
      <c r="T18" s="80">
        <v>12911.962600319999</v>
      </c>
      <c r="U18" s="80">
        <v>20395.559871410002</v>
      </c>
      <c r="V18" s="80">
        <v>17947.759768479998</v>
      </c>
      <c r="W18" s="80">
        <v>36068.836823210004</v>
      </c>
      <c r="X18" s="82">
        <v>13510.06314658</v>
      </c>
      <c r="Y18" s="80">
        <v>21137.449826630003</v>
      </c>
      <c r="Z18" s="80">
        <v>21953.034825199997</v>
      </c>
      <c r="AA18" s="80">
        <v>39227.135881340015</v>
      </c>
      <c r="AB18" s="82">
        <v>16157.145636340003</v>
      </c>
      <c r="AC18" s="80">
        <v>26430.966611650005</v>
      </c>
      <c r="AD18" s="80">
        <v>29802.973876040007</v>
      </c>
      <c r="AE18" s="80">
        <v>49720.818504699986</v>
      </c>
      <c r="AF18" s="82">
        <v>18795.363139199999</v>
      </c>
      <c r="AG18" s="80">
        <v>36705.893704190006</v>
      </c>
      <c r="AH18" s="80">
        <v>35174.286348689973</v>
      </c>
      <c r="AI18" s="80">
        <v>66876.85054711999</v>
      </c>
      <c r="AJ18" s="82">
        <v>28362.151004449996</v>
      </c>
      <c r="AK18" s="80">
        <v>44666.994703089986</v>
      </c>
      <c r="AL18" s="80">
        <v>43867.657928520028</v>
      </c>
      <c r="AM18" s="80">
        <v>65162.021460010001</v>
      </c>
      <c r="AN18" s="82">
        <v>28166.62707468</v>
      </c>
      <c r="AO18" s="80">
        <v>62051.432651219991</v>
      </c>
      <c r="AP18" s="80">
        <v>77399.719213890043</v>
      </c>
      <c r="AQ18" s="80">
        <v>134072.07484517997</v>
      </c>
      <c r="AR18" s="82">
        <v>56161.089105320003</v>
      </c>
      <c r="AS18" s="80">
        <v>92443.983891820026</v>
      </c>
      <c r="AT18" s="80">
        <v>82206.832467529981</v>
      </c>
      <c r="AU18" s="80">
        <v>151781.29818027999</v>
      </c>
      <c r="AV18" s="82">
        <v>100753.48689091</v>
      </c>
      <c r="AW18" s="80">
        <v>155402.33619447</v>
      </c>
      <c r="AX18" s="80">
        <v>212667.33942776002</v>
      </c>
      <c r="AY18" s="80">
        <v>282122.57685677998</v>
      </c>
      <c r="AZ18" s="82">
        <v>247287.80613025001</v>
      </c>
      <c r="BA18" s="80">
        <v>415179.88099934999</v>
      </c>
      <c r="BB18" s="80">
        <v>435751.30922017014</v>
      </c>
      <c r="BC18" s="80">
        <v>451747.1872805499</v>
      </c>
      <c r="BD18" s="82">
        <v>228735.46996279</v>
      </c>
      <c r="BE18" s="80">
        <v>347567.71678223996</v>
      </c>
      <c r="BF18" s="80">
        <v>301818.63970274001</v>
      </c>
      <c r="BG18" s="80">
        <v>494832.85264958988</v>
      </c>
    </row>
    <row r="19" spans="1:59" ht="30" customHeight="1" x14ac:dyDescent="0.25">
      <c r="A19" s="117"/>
      <c r="B19" s="36" t="str">
        <f>IF('0'!$A$1=1,"Обслуговування боргових зобов'язань","Debt servicing")</f>
        <v>Обслуговування боргових зобов'язань</v>
      </c>
      <c r="C19" s="29">
        <v>2400</v>
      </c>
      <c r="D19" s="74">
        <v>4950.7442745200005</v>
      </c>
      <c r="E19" s="74">
        <v>6269.2869182800005</v>
      </c>
      <c r="F19" s="74">
        <v>6412.6359091999984</v>
      </c>
      <c r="G19" s="75">
        <v>6958.5353185499953</v>
      </c>
      <c r="H19" s="74">
        <v>5820.4778118499999</v>
      </c>
      <c r="I19" s="74">
        <v>6545.7324072299998</v>
      </c>
      <c r="J19" s="74">
        <v>6026.307226429999</v>
      </c>
      <c r="K19" s="75">
        <v>7360.8280131599968</v>
      </c>
      <c r="L19" s="74">
        <v>7413.6529428599997</v>
      </c>
      <c r="M19" s="74">
        <v>8607.7369501599969</v>
      </c>
      <c r="N19" s="80">
        <v>8242.6021411099973</v>
      </c>
      <c r="O19" s="81">
        <v>10145.264512100002</v>
      </c>
      <c r="P19" s="80">
        <v>9050.3752556599993</v>
      </c>
      <c r="Q19" s="80">
        <v>13307.212357620001</v>
      </c>
      <c r="R19" s="80">
        <v>11057.113077279999</v>
      </c>
      <c r="S19" s="81">
        <v>17603.548607959994</v>
      </c>
      <c r="T19" s="80">
        <v>17886.232424490001</v>
      </c>
      <c r="U19" s="80">
        <v>24683.426190370003</v>
      </c>
      <c r="V19" s="80">
        <v>19699.732514100004</v>
      </c>
      <c r="W19" s="80">
        <v>24538.959929789999</v>
      </c>
      <c r="X19" s="82">
        <v>28062.058090110004</v>
      </c>
      <c r="Y19" s="80">
        <v>19508.339593659999</v>
      </c>
      <c r="Z19" s="80">
        <v>29958.602800669993</v>
      </c>
      <c r="AA19" s="80">
        <v>19845.458970420004</v>
      </c>
      <c r="AB19" s="82">
        <v>31614.516578279996</v>
      </c>
      <c r="AC19" s="80">
        <v>21576.472271960003</v>
      </c>
      <c r="AD19" s="80">
        <v>35946.273617400017</v>
      </c>
      <c r="AE19" s="80">
        <v>22342.891240760015</v>
      </c>
      <c r="AF19" s="82">
        <v>30463.463850890003</v>
      </c>
      <c r="AG19" s="80">
        <v>25488.354740810006</v>
      </c>
      <c r="AH19" s="80">
        <v>31075.353237110001</v>
      </c>
      <c r="AI19" s="80">
        <v>29270.166657609996</v>
      </c>
      <c r="AJ19" s="82">
        <v>31890.439237810002</v>
      </c>
      <c r="AK19" s="80">
        <v>28783.466776989997</v>
      </c>
      <c r="AL19" s="80">
        <v>31721.532194400017</v>
      </c>
      <c r="AM19" s="80">
        <v>27538.360612040007</v>
      </c>
      <c r="AN19" s="82">
        <v>32100.51668452</v>
      </c>
      <c r="AO19" s="80">
        <v>29621.330442499995</v>
      </c>
      <c r="AP19" s="80">
        <v>37185.795064440012</v>
      </c>
      <c r="AQ19" s="80">
        <v>21785.716609440002</v>
      </c>
      <c r="AR19" s="82">
        <v>38001.323671029997</v>
      </c>
      <c r="AS19" s="80">
        <v>37273.619704380006</v>
      </c>
      <c r="AT19" s="80">
        <v>36733.959943050009</v>
      </c>
      <c r="AU19" s="80">
        <v>41086.818143549986</v>
      </c>
      <c r="AV19" s="82">
        <v>39857.261555029996</v>
      </c>
      <c r="AW19" s="80">
        <v>48844.126768760005</v>
      </c>
      <c r="AX19" s="80">
        <v>20079.617152570019</v>
      </c>
      <c r="AY19" s="80">
        <v>50941.52871610997</v>
      </c>
      <c r="AZ19" s="82">
        <v>25115.37437238</v>
      </c>
      <c r="BA19" s="80">
        <v>94073.467607380007</v>
      </c>
      <c r="BB19" s="80">
        <v>56419.518478109996</v>
      </c>
      <c r="BC19" s="80">
        <v>76579.326777390001</v>
      </c>
      <c r="BD19" s="82">
        <v>44771.84231213</v>
      </c>
      <c r="BE19" s="80">
        <v>90098.857706949988</v>
      </c>
      <c r="BF19" s="80">
        <v>78181.327294260002</v>
      </c>
      <c r="BG19" s="80">
        <v>90957.547192399972</v>
      </c>
    </row>
    <row r="20" spans="1:59" ht="30" customHeight="1" x14ac:dyDescent="0.25">
      <c r="A20" s="117"/>
      <c r="B20" s="36" t="str">
        <f>IF('0'!$A$1=1,"Поточні трансферти","Current transfers")</f>
        <v>Поточні трансферти</v>
      </c>
      <c r="C20" s="29">
        <v>2600</v>
      </c>
      <c r="D20" s="74">
        <v>21449.000224540003</v>
      </c>
      <c r="E20" s="74">
        <v>24565.872078369997</v>
      </c>
      <c r="F20" s="74">
        <v>26111.403235460013</v>
      </c>
      <c r="G20" s="75">
        <v>30994.093011980003</v>
      </c>
      <c r="H20" s="74">
        <v>26271.629431769998</v>
      </c>
      <c r="I20" s="74">
        <v>28686.704309830009</v>
      </c>
      <c r="J20" s="74">
        <v>31826.545088709994</v>
      </c>
      <c r="K20" s="75">
        <v>53937.452920969998</v>
      </c>
      <c r="L20" s="74">
        <v>30051.66672501</v>
      </c>
      <c r="M20" s="74">
        <v>31928.591058919992</v>
      </c>
      <c r="N20" s="80">
        <v>31926.402739690006</v>
      </c>
      <c r="O20" s="81">
        <v>38920.155183560011</v>
      </c>
      <c r="P20" s="80">
        <v>35730.170068330001</v>
      </c>
      <c r="Q20" s="80">
        <v>35213.301216820008</v>
      </c>
      <c r="R20" s="80">
        <v>31915.268449490002</v>
      </c>
      <c r="S20" s="81">
        <v>43957.941117669994</v>
      </c>
      <c r="T20" s="80">
        <v>36640.720787429993</v>
      </c>
      <c r="U20" s="80">
        <v>45674.439131039995</v>
      </c>
      <c r="V20" s="80">
        <v>40692.006577389999</v>
      </c>
      <c r="W20" s="80">
        <v>60086.455742970036</v>
      </c>
      <c r="X20" s="82">
        <v>46754.439904440005</v>
      </c>
      <c r="Y20" s="80">
        <v>50045.600691789994</v>
      </c>
      <c r="Z20" s="80">
        <v>43154.167536899986</v>
      </c>
      <c r="AA20" s="80">
        <v>59652.239409669972</v>
      </c>
      <c r="AB20" s="82">
        <v>78630.772100249975</v>
      </c>
      <c r="AC20" s="80">
        <v>63280.407755119988</v>
      </c>
      <c r="AD20" s="80">
        <v>62047.409694269998</v>
      </c>
      <c r="AE20" s="80">
        <v>70782.090064750053</v>
      </c>
      <c r="AF20" s="82">
        <v>86249.539749629999</v>
      </c>
      <c r="AG20" s="80">
        <v>85486.682248530036</v>
      </c>
      <c r="AH20" s="80">
        <v>54621.699385290005</v>
      </c>
      <c r="AI20" s="80">
        <v>71337.239236579975</v>
      </c>
      <c r="AJ20" s="82">
        <v>71071.263114289992</v>
      </c>
      <c r="AK20" s="80">
        <v>71285.59613322001</v>
      </c>
      <c r="AL20" s="80">
        <v>52543.204762850015</v>
      </c>
      <c r="AM20" s="80">
        <v>60426.608118840028</v>
      </c>
      <c r="AN20" s="82">
        <v>43069.372091859994</v>
      </c>
      <c r="AO20" s="80">
        <v>44186.634182290007</v>
      </c>
      <c r="AP20" s="80">
        <v>32812.397421409987</v>
      </c>
      <c r="AQ20" s="80">
        <v>81213.492129010017</v>
      </c>
      <c r="AR20" s="82">
        <v>32199.31741313</v>
      </c>
      <c r="AS20" s="80">
        <v>51728.648434739996</v>
      </c>
      <c r="AT20" s="80">
        <v>32833.93172379001</v>
      </c>
      <c r="AU20" s="80">
        <v>79087.707775999981</v>
      </c>
      <c r="AV20" s="82">
        <v>40899.749525250001</v>
      </c>
      <c r="AW20" s="80">
        <v>56886.115514850004</v>
      </c>
      <c r="AX20" s="80">
        <v>29621.162493890006</v>
      </c>
      <c r="AY20" s="80">
        <v>61136.374049319973</v>
      </c>
      <c r="AZ20" s="82">
        <v>45481.524986709999</v>
      </c>
      <c r="BA20" s="80">
        <v>61180.453598220003</v>
      </c>
      <c r="BB20" s="80">
        <v>37284.28846422999</v>
      </c>
      <c r="BC20" s="80">
        <v>69902.385004740005</v>
      </c>
      <c r="BD20" s="82">
        <v>110412.23501895</v>
      </c>
      <c r="BE20" s="80">
        <v>126992.61668469002</v>
      </c>
      <c r="BF20" s="80">
        <v>107391.38517864999</v>
      </c>
      <c r="BG20" s="80">
        <v>250281.1891664</v>
      </c>
    </row>
    <row r="21" spans="1:59" ht="30" customHeight="1" x14ac:dyDescent="0.25">
      <c r="A21" s="117"/>
      <c r="B21" s="36" t="str">
        <f>IF('0'!$A$1=1,"Соціальне забезпечення","Social welfare")</f>
        <v>Соціальне забезпечення</v>
      </c>
      <c r="C21" s="29">
        <v>2700</v>
      </c>
      <c r="D21" s="74">
        <v>15210.664488980001</v>
      </c>
      <c r="E21" s="74">
        <v>18529.744303200001</v>
      </c>
      <c r="F21" s="74">
        <v>15606.10984438</v>
      </c>
      <c r="G21" s="75">
        <v>13828.498926880005</v>
      </c>
      <c r="H21" s="74">
        <v>15071.613943330001</v>
      </c>
      <c r="I21" s="74">
        <v>19428.060426120002</v>
      </c>
      <c r="J21" s="74">
        <v>20703.995148489994</v>
      </c>
      <c r="K21" s="75">
        <v>19079.865428389981</v>
      </c>
      <c r="L21" s="74">
        <v>21560.176978810003</v>
      </c>
      <c r="M21" s="74">
        <v>22648.94979871</v>
      </c>
      <c r="N21" s="80">
        <v>21915.801613440002</v>
      </c>
      <c r="O21" s="81">
        <v>22279.237495220004</v>
      </c>
      <c r="P21" s="80">
        <v>21489.761170940001</v>
      </c>
      <c r="Q21" s="80">
        <v>22798.077913380002</v>
      </c>
      <c r="R21" s="80">
        <v>20155.771786249999</v>
      </c>
      <c r="S21" s="81">
        <v>17048.364415169985</v>
      </c>
      <c r="T21" s="80">
        <v>21009.522842270002</v>
      </c>
      <c r="U21" s="80">
        <v>23001.861112980005</v>
      </c>
      <c r="V21" s="80">
        <v>20973.595352950004</v>
      </c>
      <c r="W21" s="80">
        <v>39066.676452850006</v>
      </c>
      <c r="X21" s="82">
        <v>26882.269846950003</v>
      </c>
      <c r="Y21" s="80">
        <v>40293.668248669986</v>
      </c>
      <c r="Z21" s="80">
        <v>39473.42835592998</v>
      </c>
      <c r="AA21" s="80">
        <v>46633.123501290029</v>
      </c>
      <c r="AB21" s="82">
        <v>28526.880662200001</v>
      </c>
      <c r="AC21" s="80">
        <v>33133.77550198001</v>
      </c>
      <c r="AD21" s="80">
        <v>32132.286784830008</v>
      </c>
      <c r="AE21" s="80">
        <v>55189.145329139967</v>
      </c>
      <c r="AF21" s="82">
        <v>38994.670694660002</v>
      </c>
      <c r="AG21" s="80">
        <v>41986.036703469988</v>
      </c>
      <c r="AH21" s="80">
        <v>39062.446314820001</v>
      </c>
      <c r="AI21" s="80">
        <v>46581.630619349962</v>
      </c>
      <c r="AJ21" s="82">
        <v>54877.488569130001</v>
      </c>
      <c r="AK21" s="80">
        <v>58923.076069229995</v>
      </c>
      <c r="AL21" s="80">
        <v>46634.030646170024</v>
      </c>
      <c r="AM21" s="80">
        <v>63023.713238189986</v>
      </c>
      <c r="AN21" s="82">
        <v>79165.444696830004</v>
      </c>
      <c r="AO21" s="80">
        <v>84616.034200780035</v>
      </c>
      <c r="AP21" s="80">
        <v>71888.464184400014</v>
      </c>
      <c r="AQ21" s="80">
        <v>86802.05937026997</v>
      </c>
      <c r="AR21" s="82">
        <v>86903.643226589993</v>
      </c>
      <c r="AS21" s="80">
        <v>83967.646730160006</v>
      </c>
      <c r="AT21" s="80">
        <v>75122.960028750007</v>
      </c>
      <c r="AU21" s="80">
        <v>97503.883094659948</v>
      </c>
      <c r="AV21" s="82">
        <v>105597.53015957</v>
      </c>
      <c r="AW21" s="80">
        <v>123605.79955062999</v>
      </c>
      <c r="AX21" s="80">
        <v>126240.91255304997</v>
      </c>
      <c r="AY21" s="80">
        <v>154036.69939855003</v>
      </c>
      <c r="AZ21" s="82">
        <v>135946.61930358</v>
      </c>
      <c r="BA21" s="80">
        <v>132817.98143392001</v>
      </c>
      <c r="BB21" s="80">
        <v>122263.38605750998</v>
      </c>
      <c r="BC21" s="80">
        <v>143117.30077917993</v>
      </c>
      <c r="BD21" s="82">
        <v>138162.30955545002</v>
      </c>
      <c r="BE21" s="80">
        <v>143909.86950364997</v>
      </c>
      <c r="BF21" s="80">
        <v>130736.59667211</v>
      </c>
      <c r="BG21" s="80">
        <v>166435.42269364998</v>
      </c>
    </row>
    <row r="22" spans="1:59" ht="30" customHeight="1" x14ac:dyDescent="0.25">
      <c r="A22" s="117"/>
      <c r="B22" s="36" t="str">
        <f>IF('0'!$A$1=1,"Інші поточні видатки","Other current expenditure")</f>
        <v>Інші поточні видатки</v>
      </c>
      <c r="C22" s="29">
        <v>2800</v>
      </c>
      <c r="D22" s="74">
        <v>185.95556518999999</v>
      </c>
      <c r="E22" s="74">
        <v>201.48531825000006</v>
      </c>
      <c r="F22" s="74">
        <v>220.69039030000005</v>
      </c>
      <c r="G22" s="75">
        <v>279.11548344999983</v>
      </c>
      <c r="H22" s="74">
        <v>154.89682653</v>
      </c>
      <c r="I22" s="74">
        <v>214.10644798999988</v>
      </c>
      <c r="J22" s="74">
        <v>750.40786310000021</v>
      </c>
      <c r="K22" s="75">
        <v>306.39229385999965</v>
      </c>
      <c r="L22" s="74">
        <v>732.66242148999993</v>
      </c>
      <c r="M22" s="74">
        <v>745.87991011999986</v>
      </c>
      <c r="N22" s="80">
        <v>1536.5892347800007</v>
      </c>
      <c r="O22" s="81">
        <v>1316.96235325</v>
      </c>
      <c r="P22" s="80">
        <v>1568.2594159800003</v>
      </c>
      <c r="Q22" s="80">
        <v>1232.8269677299998</v>
      </c>
      <c r="R22" s="80">
        <v>3836.4584631399989</v>
      </c>
      <c r="S22" s="81">
        <v>2138.3983020000005</v>
      </c>
      <c r="T22" s="80">
        <v>3373.2878701899999</v>
      </c>
      <c r="U22" s="80">
        <v>2811.4457960600002</v>
      </c>
      <c r="V22" s="80">
        <v>4120.882008599996</v>
      </c>
      <c r="W22" s="80">
        <v>7991.4237739300042</v>
      </c>
      <c r="X22" s="82">
        <v>924.37295692000009</v>
      </c>
      <c r="Y22" s="80">
        <v>1490.8222857599999</v>
      </c>
      <c r="Z22" s="80">
        <v>2462.54632356</v>
      </c>
      <c r="AA22" s="80">
        <v>1928.3969383800013</v>
      </c>
      <c r="AB22" s="82">
        <v>748.97817297000029</v>
      </c>
      <c r="AC22" s="80">
        <v>1610.1171606100002</v>
      </c>
      <c r="AD22" s="80">
        <v>1256.6905092100005</v>
      </c>
      <c r="AE22" s="80">
        <v>2887.2710813099984</v>
      </c>
      <c r="AF22" s="82">
        <v>829.80740976000004</v>
      </c>
      <c r="AG22" s="80">
        <v>1550.4224208799997</v>
      </c>
      <c r="AH22" s="80">
        <v>2059.8082835300002</v>
      </c>
      <c r="AI22" s="80">
        <v>2178.1283425199999</v>
      </c>
      <c r="AJ22" s="82">
        <v>821.09625217999974</v>
      </c>
      <c r="AK22" s="80">
        <v>2054.2144641300001</v>
      </c>
      <c r="AL22" s="80">
        <v>1113.966678199999</v>
      </c>
      <c r="AM22" s="80">
        <v>4093.4513458600022</v>
      </c>
      <c r="AN22" s="82">
        <v>797.00479328000006</v>
      </c>
      <c r="AO22" s="80">
        <v>1944.7585919200008</v>
      </c>
      <c r="AP22" s="80">
        <v>1035.1891432499997</v>
      </c>
      <c r="AQ22" s="80">
        <v>2738.2123415699998</v>
      </c>
      <c r="AR22" s="82">
        <v>1004.9897487200001</v>
      </c>
      <c r="AS22" s="80">
        <v>9248.2233613100016</v>
      </c>
      <c r="AT22" s="80">
        <v>1288.4330342099984</v>
      </c>
      <c r="AU22" s="80">
        <v>7457.9663397300028</v>
      </c>
      <c r="AV22" s="82">
        <v>2555.5422182699999</v>
      </c>
      <c r="AW22" s="80">
        <v>7324.96147552</v>
      </c>
      <c r="AX22" s="80">
        <v>1431.7703072500008</v>
      </c>
      <c r="AY22" s="80">
        <v>2906.5752798899994</v>
      </c>
      <c r="AZ22" s="82">
        <v>1411.8043359000001</v>
      </c>
      <c r="BA22" s="80">
        <v>3846.2397076099996</v>
      </c>
      <c r="BB22" s="80">
        <v>5241.3281485200014</v>
      </c>
      <c r="BC22" s="80">
        <v>10136.284411429999</v>
      </c>
      <c r="BD22" s="82">
        <v>2951.0022105399999</v>
      </c>
      <c r="BE22" s="80">
        <v>5056.7605843199999</v>
      </c>
      <c r="BF22" s="80">
        <v>14560.89611204</v>
      </c>
      <c r="BG22" s="80">
        <v>5697.0923738700003</v>
      </c>
    </row>
    <row r="23" spans="1:59" ht="30" customHeight="1" x14ac:dyDescent="0.25">
      <c r="A23" s="117"/>
      <c r="B23" s="35" t="str">
        <f>IF('0'!$A$1=1,"Капітальні видатки","Capital expenditure")</f>
        <v>Капітальні видатки</v>
      </c>
      <c r="C23" s="29">
        <v>3000</v>
      </c>
      <c r="D23" s="80">
        <v>2451.0987975599996</v>
      </c>
      <c r="E23" s="80">
        <v>5897.1974555399975</v>
      </c>
      <c r="F23" s="80">
        <v>8911.2567441600004</v>
      </c>
      <c r="G23" s="81">
        <v>14021.930817700006</v>
      </c>
      <c r="H23" s="80">
        <v>3526.4059114000002</v>
      </c>
      <c r="I23" s="80">
        <v>6943.9478293300008</v>
      </c>
      <c r="J23" s="80">
        <v>8916.3632107899994</v>
      </c>
      <c r="K23" s="81">
        <v>10114.51975861</v>
      </c>
      <c r="L23" s="80">
        <v>1994.04273055</v>
      </c>
      <c r="M23" s="80">
        <v>3959.9743394000006</v>
      </c>
      <c r="N23" s="80">
        <v>5022.5326557100007</v>
      </c>
      <c r="O23" s="81">
        <v>6867.6747448500009</v>
      </c>
      <c r="P23" s="80">
        <v>793.76911788000007</v>
      </c>
      <c r="Q23" s="80">
        <v>887.84409931000005</v>
      </c>
      <c r="R23" s="80">
        <v>2797.0033698500001</v>
      </c>
      <c r="S23" s="81">
        <v>2920.9929880200007</v>
      </c>
      <c r="T23" s="80">
        <v>893.21625067000002</v>
      </c>
      <c r="U23" s="80">
        <v>1852.68509765</v>
      </c>
      <c r="V23" s="80">
        <v>4147.4545865799992</v>
      </c>
      <c r="W23" s="80">
        <v>10588.624179220002</v>
      </c>
      <c r="X23" s="82">
        <v>1472.6212388599997</v>
      </c>
      <c r="Y23" s="80">
        <v>2447.5835360099991</v>
      </c>
      <c r="Z23" s="80">
        <v>7736.6917286900007</v>
      </c>
      <c r="AA23" s="80">
        <v>14978.180365120001</v>
      </c>
      <c r="AB23" s="82">
        <v>1159.4991450299999</v>
      </c>
      <c r="AC23" s="80">
        <v>3524.1009181699997</v>
      </c>
      <c r="AD23" s="80">
        <v>9460.7886271100015</v>
      </c>
      <c r="AE23" s="80">
        <v>26710.908198770012</v>
      </c>
      <c r="AF23" s="82">
        <v>2403.0974905200001</v>
      </c>
      <c r="AG23" s="80">
        <v>11034.097855919999</v>
      </c>
      <c r="AH23" s="80">
        <v>16438.222090089996</v>
      </c>
      <c r="AI23" s="80">
        <v>39930.06836409001</v>
      </c>
      <c r="AJ23" s="82">
        <v>4524.9752114499997</v>
      </c>
      <c r="AK23" s="80">
        <v>13867.732998840002</v>
      </c>
      <c r="AL23" s="80">
        <v>21068.864275119995</v>
      </c>
      <c r="AM23" s="80">
        <v>36727.061967199988</v>
      </c>
      <c r="AN23" s="82">
        <v>8033.7213027800008</v>
      </c>
      <c r="AO23" s="80">
        <v>13559.363055610002</v>
      </c>
      <c r="AP23" s="80">
        <v>24288.475101619999</v>
      </c>
      <c r="AQ23" s="80">
        <v>49045.203574469997</v>
      </c>
      <c r="AR23" s="82">
        <v>4573.0006294200002</v>
      </c>
      <c r="AS23" s="80">
        <v>19270.534094440001</v>
      </c>
      <c r="AT23" s="80">
        <v>33069.554973229999</v>
      </c>
      <c r="AU23" s="80">
        <v>77479.707106699992</v>
      </c>
      <c r="AV23" s="82">
        <v>4071.7101651999997</v>
      </c>
      <c r="AW23" s="80">
        <v>10457.75102962</v>
      </c>
      <c r="AX23" s="80">
        <v>17644.148051429998</v>
      </c>
      <c r="AY23" s="80">
        <v>56224.369673190013</v>
      </c>
      <c r="AZ23" s="82">
        <v>14918.084361589999</v>
      </c>
      <c r="BA23" s="80">
        <v>34464.222216009999</v>
      </c>
      <c r="BB23" s="80">
        <v>68962.071401060006</v>
      </c>
      <c r="BC23" s="80">
        <v>90546.444058669978</v>
      </c>
      <c r="BD23" s="82">
        <v>27990.639358650002</v>
      </c>
      <c r="BE23" s="80">
        <v>63123.409875749989</v>
      </c>
      <c r="BF23" s="80">
        <v>78504.937724010015</v>
      </c>
      <c r="BG23" s="80">
        <v>136410.39653252001</v>
      </c>
    </row>
    <row r="24" spans="1:59" ht="30" customHeight="1" x14ac:dyDescent="0.25">
      <c r="A24" s="117"/>
      <c r="B24" s="36" t="str">
        <f>IF('0'!$A$1=1,"Придбання основного капіталу","Acquisition of fixed capital")</f>
        <v>Придбання основного капіталу</v>
      </c>
      <c r="C24" s="29">
        <v>3100</v>
      </c>
      <c r="D24" s="80">
        <v>321.19385070000004</v>
      </c>
      <c r="E24" s="80">
        <v>786.16504069000007</v>
      </c>
      <c r="F24" s="80">
        <v>1724.4353626999994</v>
      </c>
      <c r="G24" s="81">
        <v>4992.2152142599989</v>
      </c>
      <c r="H24" s="80">
        <v>679.51275734000001</v>
      </c>
      <c r="I24" s="80">
        <v>1641.1719480499996</v>
      </c>
      <c r="J24" s="80">
        <v>2495.5194810700009</v>
      </c>
      <c r="K24" s="81">
        <v>4711.8521977599985</v>
      </c>
      <c r="L24" s="80">
        <v>816.74441846000002</v>
      </c>
      <c r="M24" s="80">
        <v>937.52199651999979</v>
      </c>
      <c r="N24" s="80">
        <v>1616.7832301200001</v>
      </c>
      <c r="O24" s="81">
        <v>3753.4484188700008</v>
      </c>
      <c r="P24" s="80">
        <v>180.09865707999998</v>
      </c>
      <c r="Q24" s="80">
        <v>289.02918398000008</v>
      </c>
      <c r="R24" s="80">
        <v>1541.82415339</v>
      </c>
      <c r="S24" s="81">
        <v>2568.65885884</v>
      </c>
      <c r="T24" s="80">
        <v>635.41469798000003</v>
      </c>
      <c r="U24" s="80">
        <v>1233.4233749800001</v>
      </c>
      <c r="V24" s="80">
        <v>3141.1002963099991</v>
      </c>
      <c r="W24" s="80">
        <v>6609.8894453300018</v>
      </c>
      <c r="X24" s="82">
        <v>1245.6670541199999</v>
      </c>
      <c r="Y24" s="80">
        <v>1790.9560664099993</v>
      </c>
      <c r="Z24" s="80">
        <v>3562.7054586799995</v>
      </c>
      <c r="AA24" s="80">
        <v>8445.0435927100007</v>
      </c>
      <c r="AB24" s="82">
        <v>953.75739435000003</v>
      </c>
      <c r="AC24" s="80">
        <v>1442.6623360999997</v>
      </c>
      <c r="AD24" s="80">
        <v>3991.421558810001</v>
      </c>
      <c r="AE24" s="80">
        <v>12144.887158520001</v>
      </c>
      <c r="AF24" s="82">
        <v>1710.2734004700001</v>
      </c>
      <c r="AG24" s="80">
        <v>5682.9430567900017</v>
      </c>
      <c r="AH24" s="80">
        <v>7020.9726449399968</v>
      </c>
      <c r="AI24" s="80">
        <v>18259.034040880004</v>
      </c>
      <c r="AJ24" s="82">
        <v>1798.1941360499995</v>
      </c>
      <c r="AK24" s="80">
        <v>5827.6100966700005</v>
      </c>
      <c r="AL24" s="80">
        <v>6738.6865145499996</v>
      </c>
      <c r="AM24" s="80">
        <v>16503.23587628</v>
      </c>
      <c r="AN24" s="82">
        <v>1937.7082535500003</v>
      </c>
      <c r="AO24" s="80">
        <v>4367.3095226900014</v>
      </c>
      <c r="AP24" s="80">
        <v>6492.9904898199984</v>
      </c>
      <c r="AQ24" s="80">
        <v>13033.46496824</v>
      </c>
      <c r="AR24" s="82">
        <v>1938.30673972</v>
      </c>
      <c r="AS24" s="80">
        <v>4317.6412787599993</v>
      </c>
      <c r="AT24" s="80">
        <v>7522.4239794999994</v>
      </c>
      <c r="AU24" s="80">
        <v>18255.15473324</v>
      </c>
      <c r="AV24" s="82">
        <v>1716.2804522599999</v>
      </c>
      <c r="AW24" s="80">
        <v>9165.3635236699993</v>
      </c>
      <c r="AX24" s="80">
        <v>15180.57606965</v>
      </c>
      <c r="AY24" s="80">
        <v>31740.346061220007</v>
      </c>
      <c r="AZ24" s="82">
        <v>12826.203916389999</v>
      </c>
      <c r="BA24" s="80">
        <v>23215.198640069997</v>
      </c>
      <c r="BB24" s="80">
        <v>25529.871120520009</v>
      </c>
      <c r="BC24" s="80">
        <v>42435.93966263999</v>
      </c>
      <c r="BD24" s="82">
        <v>26966.940322360002</v>
      </c>
      <c r="BE24" s="80">
        <v>39556.997325030003</v>
      </c>
      <c r="BF24" s="80">
        <v>35817.345706349995</v>
      </c>
      <c r="BG24" s="80">
        <v>76627.510518800002</v>
      </c>
    </row>
    <row r="25" spans="1:59" ht="30" customHeight="1" x14ac:dyDescent="0.25">
      <c r="A25" s="117"/>
      <c r="B25" s="36" t="str">
        <f>IF('0'!$A$1=1,"Капітальні трансферти","Capital transfers")</f>
        <v>Капітальні трансферти</v>
      </c>
      <c r="C25" s="29">
        <v>3200</v>
      </c>
      <c r="D25" s="80">
        <v>2129.9049468599997</v>
      </c>
      <c r="E25" s="80">
        <v>5111.0324148499994</v>
      </c>
      <c r="F25" s="80">
        <v>7186.8213814600022</v>
      </c>
      <c r="G25" s="81">
        <v>9029.7156034399995</v>
      </c>
      <c r="H25" s="80">
        <v>2846.8931540599997</v>
      </c>
      <c r="I25" s="80">
        <v>5302.7758812800002</v>
      </c>
      <c r="J25" s="80">
        <v>6420.8437297200007</v>
      </c>
      <c r="K25" s="81">
        <v>5402.6675608500009</v>
      </c>
      <c r="L25" s="80">
        <v>1177.2983120900003</v>
      </c>
      <c r="M25" s="80">
        <v>3022.4523428800007</v>
      </c>
      <c r="N25" s="80">
        <v>3405.7494255900001</v>
      </c>
      <c r="O25" s="81">
        <v>3114.2263259800002</v>
      </c>
      <c r="P25" s="80">
        <v>613.6704608</v>
      </c>
      <c r="Q25" s="80">
        <v>598.81491533000008</v>
      </c>
      <c r="R25" s="80">
        <v>1255.1792164600001</v>
      </c>
      <c r="S25" s="81">
        <v>352.33412918000022</v>
      </c>
      <c r="T25" s="80">
        <v>257.80155268999999</v>
      </c>
      <c r="U25" s="80">
        <v>619.26172267000004</v>
      </c>
      <c r="V25" s="80">
        <v>1006.3542902700003</v>
      </c>
      <c r="W25" s="80">
        <v>3978.7347338900008</v>
      </c>
      <c r="X25" s="82">
        <v>226.95418474000002</v>
      </c>
      <c r="Y25" s="80">
        <v>656.62746960000004</v>
      </c>
      <c r="Z25" s="80">
        <v>4173.9862700100002</v>
      </c>
      <c r="AA25" s="80">
        <v>6533.13677241</v>
      </c>
      <c r="AB25" s="82">
        <v>205.74175068</v>
      </c>
      <c r="AC25" s="80">
        <v>2081.4385820699999</v>
      </c>
      <c r="AD25" s="80">
        <v>5469.3670683</v>
      </c>
      <c r="AE25" s="80">
        <v>14566.021040249998</v>
      </c>
      <c r="AF25" s="82">
        <v>692.82409005000011</v>
      </c>
      <c r="AG25" s="80">
        <v>5351.1547991299994</v>
      </c>
      <c r="AH25" s="80">
        <v>9417.2494451500006</v>
      </c>
      <c r="AI25" s="80">
        <v>21671.034323210006</v>
      </c>
      <c r="AJ25" s="82">
        <v>2726.7810754000002</v>
      </c>
      <c r="AK25" s="80">
        <v>8040.1229021700001</v>
      </c>
      <c r="AL25" s="80">
        <v>14330.177760569997</v>
      </c>
      <c r="AM25" s="80">
        <v>20223.826090919996</v>
      </c>
      <c r="AN25" s="82">
        <v>6096.0130492299995</v>
      </c>
      <c r="AO25" s="80">
        <v>9192.0535329199993</v>
      </c>
      <c r="AP25" s="80">
        <v>17795.484611799999</v>
      </c>
      <c r="AQ25" s="80">
        <v>36011.738606230007</v>
      </c>
      <c r="AR25" s="82">
        <v>2634.6938897</v>
      </c>
      <c r="AS25" s="80">
        <v>14952.892815679999</v>
      </c>
      <c r="AT25" s="80">
        <v>25547.130993729999</v>
      </c>
      <c r="AU25" s="80">
        <v>59224.552373460014</v>
      </c>
      <c r="AV25" s="82">
        <v>2355.4297129400002</v>
      </c>
      <c r="AW25" s="80">
        <v>1292.3875059500001</v>
      </c>
      <c r="AX25" s="80">
        <v>2463.57198178</v>
      </c>
      <c r="AY25" s="80">
        <v>24484.023611969998</v>
      </c>
      <c r="AZ25" s="82">
        <v>2091.8804451999999</v>
      </c>
      <c r="BA25" s="80">
        <v>11249.023575939998</v>
      </c>
      <c r="BB25" s="80">
        <v>43432.200280540004</v>
      </c>
      <c r="BC25" s="80">
        <v>48110.504396030003</v>
      </c>
      <c r="BD25" s="82">
        <v>1023.69903629</v>
      </c>
      <c r="BE25" s="80">
        <v>23566.412550719997</v>
      </c>
      <c r="BF25" s="80">
        <v>42687.592017659998</v>
      </c>
      <c r="BG25" s="80">
        <v>59782.886013720017</v>
      </c>
    </row>
    <row r="26" spans="1:59" ht="35.1" customHeight="1" x14ac:dyDescent="0.25">
      <c r="A26" s="117"/>
      <c r="B26" s="34" t="str">
        <f>IF('0'!$A$1=1,"Усього видатків","Total expenditure")</f>
        <v>Усього видатків</v>
      </c>
      <c r="C26" s="32"/>
      <c r="D26" s="83">
        <v>66690.984455570011</v>
      </c>
      <c r="E26" s="83">
        <v>81672.997420610031</v>
      </c>
      <c r="F26" s="83">
        <v>83686.407481629984</v>
      </c>
      <c r="G26" s="84">
        <v>101409.06868969003</v>
      </c>
      <c r="H26" s="83">
        <v>75951.480161279993</v>
      </c>
      <c r="I26" s="83">
        <v>92102.864600550005</v>
      </c>
      <c r="J26" s="83">
        <v>99208.742787769996</v>
      </c>
      <c r="K26" s="84">
        <v>128418.43872219004</v>
      </c>
      <c r="L26" s="83">
        <v>87857.122547830004</v>
      </c>
      <c r="M26" s="83">
        <v>97589.45969276996</v>
      </c>
      <c r="N26" s="83">
        <v>99867.196290220018</v>
      </c>
      <c r="O26" s="84">
        <v>118142.29485980008</v>
      </c>
      <c r="P26" s="83">
        <v>92817.821030680003</v>
      </c>
      <c r="Q26" s="83">
        <v>104741.62639583996</v>
      </c>
      <c r="R26" s="83">
        <v>101206.97371574005</v>
      </c>
      <c r="S26" s="84">
        <v>131451.36338366993</v>
      </c>
      <c r="T26" s="83">
        <v>108771.21511874998</v>
      </c>
      <c r="U26" s="83">
        <v>136903.70230802998</v>
      </c>
      <c r="V26" s="83">
        <v>127682.07144562004</v>
      </c>
      <c r="W26" s="83">
        <v>203554.42137967004</v>
      </c>
      <c r="X26" s="85">
        <v>140158.5086643</v>
      </c>
      <c r="Y26" s="83">
        <v>160251.09182669999</v>
      </c>
      <c r="Z26" s="83">
        <v>170355.98772829998</v>
      </c>
      <c r="AA26" s="83">
        <v>214118.13725435006</v>
      </c>
      <c r="AB26" s="85">
        <v>184559.73552124004</v>
      </c>
      <c r="AC26" s="83">
        <v>181474.93093172001</v>
      </c>
      <c r="AD26" s="83">
        <v>205059.2637865601</v>
      </c>
      <c r="AE26" s="83">
        <v>268359.10250273009</v>
      </c>
      <c r="AF26" s="85">
        <v>214278.28445102001</v>
      </c>
      <c r="AG26" s="83">
        <v>244624.20509210002</v>
      </c>
      <c r="AH26" s="83">
        <v>222384.49776626017</v>
      </c>
      <c r="AI26" s="83">
        <v>304564.83475592989</v>
      </c>
      <c r="AJ26" s="85">
        <v>237400.16229978</v>
      </c>
      <c r="AK26" s="83">
        <v>271165.21413517004</v>
      </c>
      <c r="AL26" s="83">
        <v>250457.12823634013</v>
      </c>
      <c r="AM26" s="83">
        <v>316099.58349644009</v>
      </c>
      <c r="AN26" s="85">
        <v>244499.16942097998</v>
      </c>
      <c r="AO26" s="83">
        <v>292417.77159220987</v>
      </c>
      <c r="AP26" s="83">
        <v>306360.20251202013</v>
      </c>
      <c r="AQ26" s="83">
        <v>444844.20139246993</v>
      </c>
      <c r="AR26" s="85">
        <v>276691.11612465995</v>
      </c>
      <c r="AS26" s="83">
        <v>356947.5535023901</v>
      </c>
      <c r="AT26" s="83">
        <v>327216.13178807998</v>
      </c>
      <c r="AU26" s="83">
        <v>530351.56008078996</v>
      </c>
      <c r="AV26" s="85">
        <v>383100.61260111001</v>
      </c>
      <c r="AW26" s="83">
        <v>653624.93106077006</v>
      </c>
      <c r="AX26" s="83">
        <v>710139.91884249018</v>
      </c>
      <c r="AY26" s="83">
        <v>958884.17105029989</v>
      </c>
      <c r="AZ26" s="85">
        <v>748655.64106843004</v>
      </c>
      <c r="BA26" s="83">
        <v>1037224.2129479599</v>
      </c>
      <c r="BB26" s="83">
        <v>1039726.42800588</v>
      </c>
      <c r="BC26" s="83">
        <v>1189206.6759370402</v>
      </c>
      <c r="BD26" s="85">
        <v>841148.48580243008</v>
      </c>
      <c r="BE26" s="83">
        <v>1094149.8880634597</v>
      </c>
      <c r="BF26" s="83">
        <v>1042517.20437853</v>
      </c>
      <c r="BG26" s="83">
        <v>1510503.8032919997</v>
      </c>
    </row>
    <row r="27" spans="1:59" x14ac:dyDescent="0.25">
      <c r="A27" s="37"/>
      <c r="B27" s="38"/>
      <c r="C27" s="38"/>
      <c r="D27" s="38"/>
      <c r="E27" s="38"/>
      <c r="F27" s="38"/>
      <c r="G27" s="38"/>
      <c r="H27" s="38"/>
      <c r="I27" s="38"/>
      <c r="J27" s="38"/>
      <c r="K27" s="38"/>
      <c r="L27" s="38"/>
      <c r="M27" s="38"/>
      <c r="N27" s="38"/>
      <c r="O27" s="38"/>
      <c r="P27" s="30"/>
      <c r="Q27" s="30"/>
      <c r="R27" s="30"/>
      <c r="S27" s="30"/>
      <c r="T27" s="30"/>
      <c r="U27" s="30"/>
      <c r="V27" s="30"/>
      <c r="W27" s="30"/>
      <c r="X27" s="27"/>
      <c r="Y27" s="27"/>
      <c r="Z27" s="27"/>
      <c r="AA27" s="27"/>
    </row>
    <row r="28" spans="1:59" s="98" customFormat="1" ht="14.1" customHeight="1" x14ac:dyDescent="0.3">
      <c r="A28" s="120" t="str">
        <f>'2'!A40</f>
        <v>* Дані розраховано згідно із квартальними та річними звітами Казначейства про виконання бюджету</v>
      </c>
      <c r="B28" s="120"/>
      <c r="C28" s="120"/>
      <c r="D28" s="96"/>
      <c r="E28" s="96"/>
      <c r="F28" s="96"/>
      <c r="G28" s="96"/>
      <c r="H28" s="96"/>
      <c r="I28" s="96"/>
      <c r="J28" s="96"/>
      <c r="K28" s="96"/>
      <c r="L28" s="96"/>
      <c r="M28" s="97"/>
      <c r="N28" s="97"/>
      <c r="O28" s="97"/>
      <c r="P28" s="97"/>
      <c r="Q28" s="97"/>
      <c r="R28" s="97"/>
      <c r="S28" s="97"/>
      <c r="T28" s="97"/>
      <c r="U28" s="97"/>
      <c r="V28" s="97"/>
      <c r="W28" s="97"/>
      <c r="X28" s="97"/>
      <c r="Y28" s="97"/>
      <c r="Z28" s="97"/>
      <c r="AA28" s="97"/>
    </row>
    <row r="29" spans="1:59" s="98" customFormat="1" ht="13.95" customHeight="1" x14ac:dyDescent="0.3">
      <c r="A29" s="120"/>
      <c r="B29" s="120"/>
      <c r="C29" s="120"/>
      <c r="D29" s="96"/>
      <c r="E29" s="96"/>
      <c r="F29" s="96"/>
      <c r="G29" s="96"/>
      <c r="H29" s="96"/>
      <c r="I29" s="96"/>
      <c r="J29" s="96"/>
      <c r="K29" s="96"/>
      <c r="L29" s="96"/>
      <c r="M29" s="97"/>
      <c r="N29" s="97"/>
      <c r="O29" s="97"/>
      <c r="P29" s="97"/>
      <c r="Q29" s="97"/>
      <c r="R29" s="97"/>
      <c r="S29" s="97"/>
      <c r="T29" s="97"/>
      <c r="U29" s="97"/>
      <c r="V29" s="97"/>
      <c r="W29" s="97"/>
      <c r="X29" s="97"/>
      <c r="Y29" s="97"/>
      <c r="Z29" s="97"/>
      <c r="AA29" s="97"/>
    </row>
    <row r="30" spans="1:59" s="98" customFormat="1" ht="13.95" customHeight="1" x14ac:dyDescent="0.3">
      <c r="A30" s="120"/>
      <c r="B30" s="120"/>
      <c r="C30" s="120"/>
      <c r="D30" s="97"/>
      <c r="E30" s="97"/>
      <c r="F30" s="97"/>
      <c r="G30" s="97"/>
      <c r="H30" s="97"/>
      <c r="I30" s="97"/>
      <c r="J30" s="97"/>
      <c r="K30" s="97"/>
      <c r="L30" s="97"/>
      <c r="M30" s="97"/>
      <c r="N30" s="97"/>
      <c r="O30" s="97"/>
      <c r="P30" s="97"/>
      <c r="Q30" s="97"/>
      <c r="R30" s="97"/>
      <c r="S30" s="97"/>
      <c r="T30" s="97"/>
      <c r="U30" s="97"/>
      <c r="V30" s="97"/>
      <c r="W30" s="97"/>
      <c r="X30" s="97"/>
      <c r="Y30" s="97"/>
      <c r="Z30" s="97"/>
      <c r="AA30" s="97"/>
    </row>
    <row r="31" spans="1:59" s="98" customFormat="1" ht="13.95" customHeight="1" x14ac:dyDescent="0.3">
      <c r="A31" s="96"/>
      <c r="B31" s="96"/>
      <c r="C31" s="96"/>
      <c r="D31" s="97"/>
      <c r="E31" s="97"/>
      <c r="F31" s="97"/>
      <c r="G31" s="97"/>
      <c r="H31" s="97"/>
      <c r="I31" s="97"/>
      <c r="J31" s="97"/>
      <c r="K31" s="97"/>
      <c r="L31" s="97"/>
      <c r="M31" s="97"/>
      <c r="N31" s="97"/>
      <c r="O31" s="97"/>
      <c r="P31" s="97"/>
      <c r="Q31" s="97"/>
      <c r="R31" s="97"/>
      <c r="S31" s="97"/>
      <c r="T31" s="97"/>
      <c r="U31" s="97"/>
      <c r="V31" s="97"/>
      <c r="W31" s="97"/>
      <c r="X31" s="97"/>
      <c r="Y31" s="97"/>
      <c r="Z31" s="97"/>
      <c r="AA31" s="97"/>
    </row>
    <row r="32" spans="1:59" s="98" customFormat="1" ht="15.6" x14ac:dyDescent="0.3">
      <c r="A32" s="119" t="str">
        <f>IF('0'!$A$1=1,"** Видатки за 2011-2012 роки наведено згідно із структурою видатків за економічною класифікацією, що діє з 2013 року","** Expenditures for the years 2011-2012 are in accordance with the structure of expenditures by economic classification in force since 2013")</f>
        <v>** Видатки за 2011-2012 роки наведено згідно із структурою видатків за економічною класифікацією, що діє з 2013 року</v>
      </c>
      <c r="B32" s="119"/>
      <c r="C32" s="119"/>
      <c r="D32" s="97"/>
      <c r="E32" s="97"/>
      <c r="F32" s="97"/>
      <c r="G32" s="97"/>
      <c r="H32" s="97"/>
      <c r="I32" s="97"/>
      <c r="J32" s="97"/>
      <c r="K32" s="97"/>
      <c r="L32" s="97"/>
      <c r="M32" s="97"/>
      <c r="N32" s="97"/>
      <c r="O32" s="97"/>
      <c r="P32" s="97"/>
      <c r="Q32" s="97"/>
      <c r="R32" s="97"/>
      <c r="S32" s="97"/>
      <c r="T32" s="97"/>
      <c r="U32" s="97"/>
      <c r="V32" s="97"/>
      <c r="W32" s="97"/>
      <c r="X32" s="97"/>
      <c r="Y32" s="97"/>
      <c r="Z32" s="97"/>
      <c r="AA32" s="97"/>
    </row>
    <row r="33" spans="1:27" s="98" customFormat="1" ht="15.6" x14ac:dyDescent="0.3">
      <c r="A33" s="119"/>
      <c r="B33" s="119"/>
      <c r="C33" s="119"/>
      <c r="D33" s="97"/>
      <c r="E33" s="97"/>
      <c r="F33" s="97"/>
      <c r="G33" s="97"/>
      <c r="H33" s="97"/>
      <c r="I33" s="97"/>
      <c r="J33" s="97"/>
      <c r="K33" s="97"/>
      <c r="L33" s="97"/>
      <c r="M33" s="97"/>
      <c r="N33" s="97"/>
      <c r="O33" s="97"/>
      <c r="P33" s="97"/>
      <c r="Q33" s="97"/>
      <c r="R33" s="97"/>
      <c r="S33" s="97"/>
      <c r="T33" s="97"/>
      <c r="U33" s="97"/>
      <c r="V33" s="97"/>
      <c r="W33" s="97"/>
      <c r="X33" s="97"/>
      <c r="Y33" s="97"/>
      <c r="Z33" s="97"/>
      <c r="AA33" s="97"/>
    </row>
    <row r="34" spans="1:27" s="98" customFormat="1" ht="15.6" x14ac:dyDescent="0.3">
      <c r="A34" s="99"/>
    </row>
  </sheetData>
  <sheetProtection password="CF7A" sheet="1" formatCells="0"/>
  <mergeCells count="5">
    <mergeCell ref="A3:A15"/>
    <mergeCell ref="A16:A26"/>
    <mergeCell ref="A2:B2"/>
    <mergeCell ref="A32:C33"/>
    <mergeCell ref="A28:C30"/>
  </mergeCells>
  <phoneticPr fontId="22" type="noConversion"/>
  <hyperlinks>
    <hyperlink ref="A1" location="'0'!A1" display="'0'!A1"/>
  </hyperlinks>
  <printOptions verticalCentered="1"/>
  <pageMargins left="0.39370078740157483" right="0.19685039370078741" top="0.19685039370078741" bottom="0.19685039370078741" header="0.31496062992125984" footer="0.31496062992125984"/>
  <pageSetup paperSize="9" scale="64" orientation="landscape" r:id="rId1"/>
  <colBreaks count="2" manualBreakCount="2">
    <brk id="11" max="1048575" man="1"/>
    <brk id="19"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42"/>
  <sheetViews>
    <sheetView showGridLines="0" zoomScale="60" zoomScaleNormal="60" workbookViewId="0">
      <pane xSplit="3" ySplit="2" topLeftCell="AT3" activePane="bottomRight" state="frozen"/>
      <selection pane="topRight" activeCell="D1" sqref="D1"/>
      <selection pane="bottomLeft" activeCell="A2" sqref="A2"/>
      <selection pane="bottomRight" activeCell="BD32" sqref="BD32:BG33"/>
    </sheetView>
  </sheetViews>
  <sheetFormatPr defaultColWidth="8.77734375" defaultRowHeight="13.8" x14ac:dyDescent="0.25"/>
  <cols>
    <col min="1" max="1" width="20.5546875" style="54" customWidth="1"/>
    <col min="2" max="2" width="70.5546875" style="59" customWidth="1"/>
    <col min="3" max="3" width="16.5546875" style="59" customWidth="1"/>
    <col min="4" max="23" width="10.5546875" style="59" customWidth="1"/>
    <col min="24" max="31" width="11.77734375" style="54" customWidth="1"/>
    <col min="32" max="51" width="12.77734375" style="54" customWidth="1"/>
    <col min="52" max="52" width="12.21875" style="54" customWidth="1"/>
    <col min="53" max="53" width="11.21875" style="54" customWidth="1"/>
    <col min="54" max="54" width="11.6640625" style="54" customWidth="1"/>
    <col min="55" max="55" width="12.77734375" style="54" customWidth="1"/>
    <col min="56" max="56" width="11.5546875" style="54" customWidth="1"/>
    <col min="57" max="57" width="11.21875" style="54" customWidth="1"/>
    <col min="58" max="58" width="11.88671875" style="54" customWidth="1"/>
    <col min="59" max="59" width="12.5546875" style="54" customWidth="1"/>
    <col min="60" max="16384" width="8.77734375" style="54"/>
  </cols>
  <sheetData>
    <row r="1" spans="1:59" ht="20.100000000000001" customHeight="1" x14ac:dyDescent="0.25">
      <c r="A1" s="93" t="s">
        <v>39</v>
      </c>
      <c r="B1" s="60"/>
      <c r="C1" s="60"/>
      <c r="D1" s="60"/>
      <c r="E1" s="60"/>
      <c r="F1" s="60"/>
      <c r="G1" s="60"/>
      <c r="H1" s="60"/>
      <c r="I1" s="60"/>
      <c r="J1" s="60"/>
      <c r="K1" s="60"/>
      <c r="L1" s="60"/>
      <c r="M1" s="60"/>
      <c r="N1" s="60"/>
      <c r="O1" s="60"/>
      <c r="P1" s="60"/>
      <c r="Q1" s="60"/>
      <c r="R1" s="60"/>
      <c r="S1" s="60"/>
      <c r="T1" s="60"/>
      <c r="U1" s="60"/>
      <c r="V1" s="60"/>
      <c r="W1" s="60"/>
      <c r="X1" s="14"/>
      <c r="Y1" s="14"/>
      <c r="Z1" s="14"/>
      <c r="AA1" s="14"/>
      <c r="AB1" s="14"/>
      <c r="AC1" s="14"/>
      <c r="AD1" s="14"/>
      <c r="AE1" s="14"/>
      <c r="AF1" s="14"/>
      <c r="AG1" s="14"/>
      <c r="AH1" s="14"/>
      <c r="AI1" s="14"/>
    </row>
    <row r="2" spans="1:59" ht="45" customHeight="1" x14ac:dyDescent="0.25">
      <c r="A2" s="118" t="str">
        <f>IF('0'!$A$1=1,"Фінансування Державного бюджету *
(млн. гривень)","State budget financing *
(UAH million)")</f>
        <v>Фінансування Державного бюджету *
(млн. гривень)</v>
      </c>
      <c r="B2" s="113"/>
      <c r="C2" s="11" t="str">
        <f>IF('0'!$A$1=1,"код бюджетної класифікації","budget classification
code")</f>
        <v>код бюджетної класифікації</v>
      </c>
      <c r="D2" s="62" t="s">
        <v>1</v>
      </c>
      <c r="E2" s="62" t="s">
        <v>2</v>
      </c>
      <c r="F2" s="62" t="s">
        <v>3</v>
      </c>
      <c r="G2" s="63" t="s">
        <v>4</v>
      </c>
      <c r="H2" s="62" t="s">
        <v>5</v>
      </c>
      <c r="I2" s="62" t="s">
        <v>6</v>
      </c>
      <c r="J2" s="62" t="s">
        <v>7</v>
      </c>
      <c r="K2" s="63" t="s">
        <v>8</v>
      </c>
      <c r="L2" s="62" t="s">
        <v>9</v>
      </c>
      <c r="M2" s="62" t="s">
        <v>10</v>
      </c>
      <c r="N2" s="62" t="s">
        <v>11</v>
      </c>
      <c r="O2" s="63" t="s">
        <v>12</v>
      </c>
      <c r="P2" s="62" t="s">
        <v>13</v>
      </c>
      <c r="Q2" s="62" t="s">
        <v>14</v>
      </c>
      <c r="R2" s="62" t="s">
        <v>15</v>
      </c>
      <c r="S2" s="63" t="s">
        <v>16</v>
      </c>
      <c r="T2" s="62" t="s">
        <v>17</v>
      </c>
      <c r="U2" s="62" t="s">
        <v>18</v>
      </c>
      <c r="V2" s="62" t="s">
        <v>19</v>
      </c>
      <c r="W2" s="62" t="s">
        <v>20</v>
      </c>
      <c r="X2" s="64" t="s">
        <v>23</v>
      </c>
      <c r="Y2" s="62" t="s">
        <v>24</v>
      </c>
      <c r="Z2" s="62" t="s">
        <v>25</v>
      </c>
      <c r="AA2" s="62" t="s">
        <v>26</v>
      </c>
      <c r="AB2" s="64" t="s">
        <v>27</v>
      </c>
      <c r="AC2" s="62" t="s">
        <v>28</v>
      </c>
      <c r="AD2" s="62" t="s">
        <v>29</v>
      </c>
      <c r="AE2" s="62" t="s">
        <v>30</v>
      </c>
      <c r="AF2" s="64" t="s">
        <v>31</v>
      </c>
      <c r="AG2" s="62" t="s">
        <v>32</v>
      </c>
      <c r="AH2" s="62" t="s">
        <v>33</v>
      </c>
      <c r="AI2" s="62" t="s">
        <v>34</v>
      </c>
      <c r="AJ2" s="64" t="s">
        <v>35</v>
      </c>
      <c r="AK2" s="62" t="s">
        <v>36</v>
      </c>
      <c r="AL2" s="62" t="s">
        <v>37</v>
      </c>
      <c r="AM2" s="62" t="s">
        <v>38</v>
      </c>
      <c r="AN2" s="64" t="s">
        <v>40</v>
      </c>
      <c r="AO2" s="62" t="s">
        <v>41</v>
      </c>
      <c r="AP2" s="62" t="s">
        <v>42</v>
      </c>
      <c r="AQ2" s="62" t="s">
        <v>43</v>
      </c>
      <c r="AR2" s="64" t="s">
        <v>44</v>
      </c>
      <c r="AS2" s="62" t="s">
        <v>45</v>
      </c>
      <c r="AT2" s="62" t="s">
        <v>46</v>
      </c>
      <c r="AU2" s="62" t="s">
        <v>47</v>
      </c>
      <c r="AV2" s="64" t="s">
        <v>48</v>
      </c>
      <c r="AW2" s="62" t="s">
        <v>49</v>
      </c>
      <c r="AX2" s="62" t="s">
        <v>50</v>
      </c>
      <c r="AY2" s="62" t="s">
        <v>51</v>
      </c>
      <c r="AZ2" s="64" t="s">
        <v>52</v>
      </c>
      <c r="BA2" s="62" t="s">
        <v>53</v>
      </c>
      <c r="BB2" s="62" t="s">
        <v>54</v>
      </c>
      <c r="BC2" s="62" t="s">
        <v>55</v>
      </c>
      <c r="BD2" s="64" t="s">
        <v>56</v>
      </c>
      <c r="BE2" s="62" t="s">
        <v>57</v>
      </c>
      <c r="BF2" s="62" t="s">
        <v>58</v>
      </c>
      <c r="BG2" s="62" t="s">
        <v>59</v>
      </c>
    </row>
    <row r="3" spans="1:59" ht="35.1" customHeight="1" x14ac:dyDescent="0.25">
      <c r="A3" s="110" t="str">
        <f>IF('0'!$A$1=1,"ЗА КЛАСИФІКАЦІЄЮ ФІНАНСУВАННЯ БЮДЖЕТУ ЗА ТИПОМ КРЕДИТОРА","CLASSIFICATION OF BUDGET FINANCING BY TYPE OF CREDITOR")</f>
        <v>ЗА КЛАСИФІКАЦІЄЮ ФІНАНСУВАННЯ БЮДЖЕТУ ЗА ТИПОМ КРЕДИТОРА</v>
      </c>
      <c r="B3" s="39" t="str">
        <f>IF('0'!$A$1=1,"Фінансування (дефіцит «+» / профіцит «-») **","Total financing (deficit «+» / surplus «-») **")</f>
        <v>Фінансування (дефіцит «+» / профіцит «-») **</v>
      </c>
      <c r="C3" s="40"/>
      <c r="D3" s="65">
        <v>903.21363042999724</v>
      </c>
      <c r="E3" s="65">
        <v>10053.816649039998</v>
      </c>
      <c r="F3" s="65">
        <v>-2758.9012505499959</v>
      </c>
      <c r="G3" s="66">
        <v>15359.426854660001</v>
      </c>
      <c r="H3" s="65">
        <v>-978.51565800000037</v>
      </c>
      <c r="I3" s="65">
        <v>7685.9278641899909</v>
      </c>
      <c r="J3" s="65">
        <v>17670.703100250008</v>
      </c>
      <c r="K3" s="66">
        <v>29067.105362459995</v>
      </c>
      <c r="L3" s="65">
        <v>4523.0693067700058</v>
      </c>
      <c r="M3" s="65">
        <v>18217.440094900005</v>
      </c>
      <c r="N3" s="65">
        <v>12468.858014529986</v>
      </c>
      <c r="O3" s="66">
        <v>29497.301348330002</v>
      </c>
      <c r="P3" s="65">
        <v>4094.1631607700028</v>
      </c>
      <c r="Q3" s="65">
        <v>18592.141206909997</v>
      </c>
      <c r="R3" s="65">
        <v>17418.822480280003</v>
      </c>
      <c r="S3" s="66">
        <v>37947.678377729993</v>
      </c>
      <c r="T3" s="65">
        <v>-4168.8623788499899</v>
      </c>
      <c r="U3" s="65">
        <v>6278.0407227299856</v>
      </c>
      <c r="V3" s="65">
        <v>-10902.685133149982</v>
      </c>
      <c r="W3" s="65">
        <v>53961.028547779963</v>
      </c>
      <c r="X3" s="67">
        <v>10566.782795820007</v>
      </c>
      <c r="Y3" s="65">
        <v>24521.672635720002</v>
      </c>
      <c r="Z3" s="65">
        <v>28313.595589169985</v>
      </c>
      <c r="AA3" s="65">
        <v>6860.0051940100311</v>
      </c>
      <c r="AB3" s="67">
        <v>9742.6625185700032</v>
      </c>
      <c r="AC3" s="65">
        <v>-38774.537744019995</v>
      </c>
      <c r="AD3" s="65">
        <v>14054.5178485</v>
      </c>
      <c r="AE3" s="65">
        <v>62859.444283560049</v>
      </c>
      <c r="AF3" s="67">
        <v>20563.253147260009</v>
      </c>
      <c r="AG3" s="65">
        <v>-10844.921158050307</v>
      </c>
      <c r="AH3" s="65">
        <v>-2413.492377349693</v>
      </c>
      <c r="AI3" s="65">
        <v>51946.30969565003</v>
      </c>
      <c r="AJ3" s="67">
        <v>26159.138492719994</v>
      </c>
      <c r="AK3" s="65">
        <v>-25285.941849799994</v>
      </c>
      <c r="AL3" s="65">
        <v>19784.68541876</v>
      </c>
      <c r="AM3" s="65">
        <v>60335.815107829978</v>
      </c>
      <c r="AN3" s="67">
        <v>32779.55204843</v>
      </c>
      <c r="AO3" s="65">
        <v>-13936.247370940011</v>
      </c>
      <c r="AP3" s="65">
        <v>62904.641264730017</v>
      </c>
      <c r="AQ3" s="65">
        <v>135863.04621110001</v>
      </c>
      <c r="AR3" s="67">
        <v>25418.285594279998</v>
      </c>
      <c r="AS3" s="65">
        <v>17751.511009980004</v>
      </c>
      <c r="AT3" s="65">
        <v>-3391.392976150004</v>
      </c>
      <c r="AU3" s="65">
        <v>159065.41395129001</v>
      </c>
      <c r="AV3" s="67">
        <f>56125711520.91/1000000</f>
        <v>56125.711520910001</v>
      </c>
      <c r="AW3" s="65">
        <v>352294.75849151995</v>
      </c>
      <c r="AX3" s="65">
        <v>86922.724316850072</v>
      </c>
      <c r="AY3" s="65">
        <v>419524.84714901994</v>
      </c>
      <c r="AZ3" s="67">
        <v>221405.75174946</v>
      </c>
      <c r="BA3" s="65">
        <v>256645.43252236</v>
      </c>
      <c r="BB3" s="65">
        <v>324580.16997634002</v>
      </c>
      <c r="BC3" s="65">
        <v>534241.2765787798</v>
      </c>
      <c r="BD3" s="67">
        <v>197896.65160104999</v>
      </c>
      <c r="BE3" s="65">
        <v>416602.23269993003</v>
      </c>
      <c r="BF3" s="65">
        <v>188393.03077175992</v>
      </c>
      <c r="BG3" s="65">
        <v>556461.99062166014</v>
      </c>
    </row>
    <row r="4" spans="1:59" ht="25.2" customHeight="1" x14ac:dyDescent="0.25">
      <c r="A4" s="111"/>
      <c r="B4" s="41" t="str">
        <f>IF('0'!$A$1=1,"Внутрішнє фінансування","Domestic financing")</f>
        <v>Внутрішнє фінансування</v>
      </c>
      <c r="C4" s="21">
        <v>200000</v>
      </c>
      <c r="D4" s="74">
        <v>-6011.3888053900018</v>
      </c>
      <c r="E4" s="74">
        <v>-60.84430839000197</v>
      </c>
      <c r="F4" s="74">
        <v>-3022.1703274999991</v>
      </c>
      <c r="G4" s="75">
        <v>18947.204062250006</v>
      </c>
      <c r="H4" s="74">
        <v>-121.48850470000029</v>
      </c>
      <c r="I4" s="74">
        <v>19594.164340689989</v>
      </c>
      <c r="J4" s="74">
        <v>-2552.8399435099964</v>
      </c>
      <c r="K4" s="75">
        <v>23691.215043479995</v>
      </c>
      <c r="L4" s="74">
        <v>1436.6086072600069</v>
      </c>
      <c r="M4" s="74">
        <v>21262.126142859997</v>
      </c>
      <c r="N4" s="74">
        <v>11198.941768559998</v>
      </c>
      <c r="O4" s="75">
        <v>16879.30085164999</v>
      </c>
      <c r="P4" s="74">
        <v>5413.2572851300029</v>
      </c>
      <c r="Q4" s="74">
        <v>-20880.798414500001</v>
      </c>
      <c r="R4" s="74">
        <v>5285.8587551900036</v>
      </c>
      <c r="S4" s="75">
        <v>45978.070780349997</v>
      </c>
      <c r="T4" s="74">
        <v>-56890.227778579989</v>
      </c>
      <c r="U4" s="74">
        <v>-20401.590687370022</v>
      </c>
      <c r="V4" s="74">
        <v>-40997.153248889983</v>
      </c>
      <c r="W4" s="74">
        <v>53766.274875449992</v>
      </c>
      <c r="X4" s="76">
        <v>3140.3762380900075</v>
      </c>
      <c r="Y4" s="74">
        <v>24408.009433460003</v>
      </c>
      <c r="Z4" s="74">
        <v>3755.4813242399869</v>
      </c>
      <c r="AA4" s="74">
        <v>5732.2547253999946</v>
      </c>
      <c r="AB4" s="76">
        <v>10953.248167270003</v>
      </c>
      <c r="AC4" s="74">
        <v>-54139.045803319998</v>
      </c>
      <c r="AD4" s="74">
        <v>-15867.915513249995</v>
      </c>
      <c r="AE4" s="74">
        <v>69977.337040270024</v>
      </c>
      <c r="AF4" s="76">
        <v>28935.36650388001</v>
      </c>
      <c r="AG4" s="74">
        <v>1843.1174028096866</v>
      </c>
      <c r="AH4" s="74">
        <v>-12400.340522809689</v>
      </c>
      <c r="AI4" s="74">
        <v>-3886.1728193199706</v>
      </c>
      <c r="AJ4" s="76">
        <v>9462.3399675199889</v>
      </c>
      <c r="AK4" s="74">
        <v>-20708.567539979991</v>
      </c>
      <c r="AL4" s="74">
        <v>47000.944947210002</v>
      </c>
      <c r="AM4" s="74">
        <v>49250.620338689994</v>
      </c>
      <c r="AN4" s="76">
        <v>4938.419054799997</v>
      </c>
      <c r="AO4" s="74">
        <v>-51936.735996669995</v>
      </c>
      <c r="AP4" s="74">
        <v>86337.878171569988</v>
      </c>
      <c r="AQ4" s="74">
        <v>82482.540363089996</v>
      </c>
      <c r="AR4" s="76">
        <v>38144.680818690002</v>
      </c>
      <c r="AS4" s="74">
        <v>-21879.193346290002</v>
      </c>
      <c r="AT4" s="74">
        <v>3658.6298034899992</v>
      </c>
      <c r="AU4" s="74">
        <v>63507.422654770002</v>
      </c>
      <c r="AV4" s="76">
        <v>-34133.173044509997</v>
      </c>
      <c r="AW4" s="74">
        <v>246948.17706071999</v>
      </c>
      <c r="AX4" s="74">
        <v>12743.611713490012</v>
      </c>
      <c r="AY4" s="74">
        <v>123736.44397033998</v>
      </c>
      <c r="AZ4" s="76">
        <v>-28833.859984810002</v>
      </c>
      <c r="BA4" s="74">
        <v>-64473.767807280004</v>
      </c>
      <c r="BB4" s="74">
        <v>107829.71830393001</v>
      </c>
      <c r="BC4" s="74">
        <v>237472.83960733001</v>
      </c>
      <c r="BD4" s="76">
        <v>-140036.60624669</v>
      </c>
      <c r="BE4" s="74">
        <v>311860.39835507004</v>
      </c>
      <c r="BF4" s="74">
        <v>3008.8212873999728</v>
      </c>
      <c r="BG4" s="74">
        <v>31134.112139320001</v>
      </c>
    </row>
    <row r="5" spans="1:59" ht="20.100000000000001" customHeight="1" x14ac:dyDescent="0.25">
      <c r="A5" s="111"/>
      <c r="B5" s="23" t="str">
        <f>IF('0'!$A$1=1,"Фінансування за рахунок позик банківських установ","Loans from banks")</f>
        <v>Фінансування за рахунок позик банківських установ</v>
      </c>
      <c r="C5" s="21">
        <v>202000</v>
      </c>
      <c r="D5" s="74">
        <v>-33.063130620000003</v>
      </c>
      <c r="E5" s="74">
        <v>-33.063130620000003</v>
      </c>
      <c r="F5" s="74">
        <v>-33.063130619999995</v>
      </c>
      <c r="G5" s="75">
        <v>-33.06313062000001</v>
      </c>
      <c r="H5" s="74">
        <v>-33.063130620000003</v>
      </c>
      <c r="I5" s="74">
        <v>-33.063130620000003</v>
      </c>
      <c r="J5" s="74">
        <v>-33.063130619999995</v>
      </c>
      <c r="K5" s="75">
        <v>-33.06313062000001</v>
      </c>
      <c r="L5" s="74">
        <v>-33.063130620000003</v>
      </c>
      <c r="M5" s="74">
        <v>-33.063130620000003</v>
      </c>
      <c r="N5" s="74">
        <v>-33.063130619999995</v>
      </c>
      <c r="O5" s="75">
        <v>-33.06313062000001</v>
      </c>
      <c r="P5" s="74">
        <v>-33.063130620000003</v>
      </c>
      <c r="Q5" s="74">
        <v>-33.063130620000003</v>
      </c>
      <c r="R5" s="74">
        <v>-33.063130619999995</v>
      </c>
      <c r="S5" s="75">
        <v>-33.06313062000001</v>
      </c>
      <c r="T5" s="74">
        <v>-33.063130620000003</v>
      </c>
      <c r="U5" s="74">
        <v>-33.063130620000003</v>
      </c>
      <c r="V5" s="74">
        <v>-33.063130619999995</v>
      </c>
      <c r="W5" s="74">
        <v>-33.06313062000001</v>
      </c>
      <c r="X5" s="76">
        <v>-33.063130620000003</v>
      </c>
      <c r="Y5" s="74">
        <v>-33.063130620000003</v>
      </c>
      <c r="Z5" s="74">
        <v>-33.063130619999995</v>
      </c>
      <c r="AA5" s="74">
        <v>-33.06313062000001</v>
      </c>
      <c r="AB5" s="76">
        <v>-33.063130620000003</v>
      </c>
      <c r="AC5" s="74">
        <v>-33.063130620000003</v>
      </c>
      <c r="AD5" s="74">
        <v>0</v>
      </c>
      <c r="AE5" s="74">
        <v>-66.126261240000005</v>
      </c>
      <c r="AF5" s="76">
        <v>0</v>
      </c>
      <c r="AG5" s="74">
        <v>-33.063130620000003</v>
      </c>
      <c r="AH5" s="74">
        <v>-33.063130620000003</v>
      </c>
      <c r="AI5" s="74">
        <v>-66.126261240000005</v>
      </c>
      <c r="AJ5" s="76">
        <v>0</v>
      </c>
      <c r="AK5" s="74">
        <v>-33.063130620000003</v>
      </c>
      <c r="AL5" s="74">
        <v>-66.126261239999991</v>
      </c>
      <c r="AM5" s="74">
        <v>-33.06313062000001</v>
      </c>
      <c r="AN5" s="76">
        <v>-33.063130620000003</v>
      </c>
      <c r="AO5" s="74">
        <v>-33.063130620000003</v>
      </c>
      <c r="AP5" s="74">
        <v>-33.063130619999995</v>
      </c>
      <c r="AQ5" s="74">
        <v>-33.06313062000001</v>
      </c>
      <c r="AR5" s="76">
        <v>-33.063130620000003</v>
      </c>
      <c r="AS5" s="74">
        <v>-33.063130620000003</v>
      </c>
      <c r="AT5" s="74">
        <v>-33.063130619999995</v>
      </c>
      <c r="AU5" s="74">
        <v>-33.06313062000001</v>
      </c>
      <c r="AV5" s="76">
        <v>-33.063130620000003</v>
      </c>
      <c r="AW5" s="74">
        <v>-33.063130620000003</v>
      </c>
      <c r="AX5" s="74">
        <v>-33.063130619999995</v>
      </c>
      <c r="AY5" s="74">
        <v>-33.06313062000001</v>
      </c>
      <c r="AZ5" s="76">
        <v>-33.063130620000003</v>
      </c>
      <c r="BA5" s="74">
        <v>-33.063130620000003</v>
      </c>
      <c r="BB5" s="74">
        <v>0</v>
      </c>
      <c r="BC5" s="74">
        <v>-66.126261239999991</v>
      </c>
      <c r="BD5" s="76">
        <v>0</v>
      </c>
      <c r="BE5" s="74">
        <v>-33.063130620000003</v>
      </c>
      <c r="BF5" s="74">
        <v>-66.126261239999991</v>
      </c>
      <c r="BG5" s="74">
        <v>-33.063130620000017</v>
      </c>
    </row>
    <row r="6" spans="1:59" ht="20.100000000000001" customHeight="1" x14ac:dyDescent="0.25">
      <c r="A6" s="111"/>
      <c r="B6" s="23" t="str">
        <f>IF('0'!$A$1=1,"Інше внутрішнє фінансування","Other domestic financing")</f>
        <v>Інше внутрішнє фінансування</v>
      </c>
      <c r="C6" s="21">
        <v>203000</v>
      </c>
      <c r="D6" s="74">
        <v>1440.6649152499999</v>
      </c>
      <c r="E6" s="74">
        <v>19226.423130660001</v>
      </c>
      <c r="F6" s="74">
        <v>-11691.194899720002</v>
      </c>
      <c r="G6" s="75">
        <v>12478.641988030002</v>
      </c>
      <c r="H6" s="74">
        <v>13805.905149720002</v>
      </c>
      <c r="I6" s="74">
        <v>16480.691005809993</v>
      </c>
      <c r="J6" s="74">
        <v>-443.8420697099973</v>
      </c>
      <c r="K6" s="75">
        <v>-224.52510412000265</v>
      </c>
      <c r="L6" s="74">
        <v>26417.951986799999</v>
      </c>
      <c r="M6" s="74">
        <v>15772.683632070002</v>
      </c>
      <c r="N6" s="74">
        <v>8810.0935767299961</v>
      </c>
      <c r="O6" s="75">
        <v>16240.644986520012</v>
      </c>
      <c r="P6" s="74">
        <v>11270.24700214</v>
      </c>
      <c r="Q6" s="74">
        <v>13261.36579493</v>
      </c>
      <c r="R6" s="74">
        <v>80840.310454999984</v>
      </c>
      <c r="S6" s="75">
        <v>54337.564682009994</v>
      </c>
      <c r="T6" s="74">
        <v>4085.6333968399999</v>
      </c>
      <c r="U6" s="74">
        <v>-1054.8001481799961</v>
      </c>
      <c r="V6" s="74">
        <v>-64.384253110000827</v>
      </c>
      <c r="W6" s="74">
        <v>4982.8702000000003</v>
      </c>
      <c r="X6" s="76">
        <v>16963.800065669999</v>
      </c>
      <c r="Y6" s="74">
        <v>22073.512539169995</v>
      </c>
      <c r="Z6" s="74">
        <v>-3854.2862152300004</v>
      </c>
      <c r="AA6" s="74">
        <v>108986.16899764998</v>
      </c>
      <c r="AB6" s="76">
        <v>29625.348584290001</v>
      </c>
      <c r="AC6" s="74">
        <v>-17439.455398140002</v>
      </c>
      <c r="AD6" s="74">
        <v>19082.42754673001</v>
      </c>
      <c r="AE6" s="74">
        <v>47103.331247150025</v>
      </c>
      <c r="AF6" s="76">
        <v>2116.0634826200026</v>
      </c>
      <c r="AG6" s="74">
        <v>1102.2678618699879</v>
      </c>
      <c r="AH6" s="74">
        <v>-3560.5669965699922</v>
      </c>
      <c r="AI6" s="74">
        <v>7820.3980435200356</v>
      </c>
      <c r="AJ6" s="76">
        <v>4312.9221719899906</v>
      </c>
      <c r="AK6" s="74">
        <v>19765.960708070008</v>
      </c>
      <c r="AL6" s="74">
        <v>55104.643140820001</v>
      </c>
      <c r="AM6" s="74">
        <v>5444.2697122199752</v>
      </c>
      <c r="AN6" s="76">
        <v>9785.4176067600019</v>
      </c>
      <c r="AO6" s="74">
        <v>31222.424786689993</v>
      </c>
      <c r="AP6" s="74">
        <v>-10256.143637489997</v>
      </c>
      <c r="AQ6" s="74">
        <v>118693.17136756</v>
      </c>
      <c r="AR6" s="76">
        <v>35948.203031449993</v>
      </c>
      <c r="AS6" s="74">
        <v>-17023.492059469994</v>
      </c>
      <c r="AT6" s="74">
        <v>2654.526006619999</v>
      </c>
      <c r="AU6" s="74">
        <v>57625.446462379994</v>
      </c>
      <c r="AV6" s="76">
        <v>-6893.4861606599998</v>
      </c>
      <c r="AW6" s="74">
        <v>237830.34496449999</v>
      </c>
      <c r="AX6" s="74">
        <v>22671.518514719995</v>
      </c>
      <c r="AY6" s="74">
        <v>162881.23151952002</v>
      </c>
      <c r="AZ6" s="76">
        <v>114512.64493377</v>
      </c>
      <c r="BA6" s="74">
        <v>-31181.773783860001</v>
      </c>
      <c r="BB6" s="74">
        <v>91196.704416210006</v>
      </c>
      <c r="BC6" s="74">
        <v>234957.95633109001</v>
      </c>
      <c r="BD6" s="76">
        <v>116188.14684208999</v>
      </c>
      <c r="BE6" s="74">
        <v>294700.66196713998</v>
      </c>
      <c r="BF6" s="74">
        <v>-17838.667568709978</v>
      </c>
      <c r="BG6" s="74">
        <v>4148.7607565400103</v>
      </c>
    </row>
    <row r="7" spans="1:59" ht="20.100000000000001" customHeight="1" x14ac:dyDescent="0.25">
      <c r="A7" s="111"/>
      <c r="B7" s="23" t="str">
        <f>IF('0'!$A$1=1,"Надходження від приватизації державного майна","Privatization")</f>
        <v>Надходження від приватизації державного майна</v>
      </c>
      <c r="C7" s="21">
        <v>204000</v>
      </c>
      <c r="D7" s="74">
        <v>1094.40764949</v>
      </c>
      <c r="E7" s="74">
        <v>9865.8675881800009</v>
      </c>
      <c r="F7" s="74">
        <v>33.912986530000126</v>
      </c>
      <c r="G7" s="75">
        <v>486.11736546999964</v>
      </c>
      <c r="H7" s="74">
        <v>4086.3346078499999</v>
      </c>
      <c r="I7" s="74">
        <v>1007.6758051400002</v>
      </c>
      <c r="J7" s="74">
        <v>257.07116832000065</v>
      </c>
      <c r="K7" s="75">
        <v>1412.463312509999</v>
      </c>
      <c r="L7" s="74">
        <v>25.83061206</v>
      </c>
      <c r="M7" s="74">
        <v>147.13959260000001</v>
      </c>
      <c r="N7" s="74">
        <v>743.07458912999994</v>
      </c>
      <c r="O7" s="75">
        <v>563.92388134000009</v>
      </c>
      <c r="P7" s="74">
        <v>47.665758060000002</v>
      </c>
      <c r="Q7" s="74">
        <v>5.0901178200000032</v>
      </c>
      <c r="R7" s="74">
        <v>5.7007947299999913</v>
      </c>
      <c r="S7" s="75">
        <v>408.46405630999999</v>
      </c>
      <c r="T7" s="74">
        <v>104.087772</v>
      </c>
      <c r="U7" s="74">
        <v>12.696049849999994</v>
      </c>
      <c r="V7" s="74">
        <v>10.05858846000001</v>
      </c>
      <c r="W7" s="74">
        <v>24.646278449999997</v>
      </c>
      <c r="X7" s="76">
        <v>24.321710339999999</v>
      </c>
      <c r="Y7" s="74">
        <v>17.727795659999995</v>
      </c>
      <c r="Z7" s="74">
        <v>30.810490540000018</v>
      </c>
      <c r="AA7" s="74">
        <v>116.06300812999997</v>
      </c>
      <c r="AB7" s="76">
        <v>17.01244707</v>
      </c>
      <c r="AC7" s="74">
        <v>93.785808450000019</v>
      </c>
      <c r="AD7" s="74">
        <v>3191.9575878399996</v>
      </c>
      <c r="AE7" s="74">
        <v>74.0030123800002</v>
      </c>
      <c r="AF7" s="76">
        <v>34.631883459999997</v>
      </c>
      <c r="AG7" s="74">
        <v>15.271777049999997</v>
      </c>
      <c r="AH7" s="74">
        <v>27.441837610000007</v>
      </c>
      <c r="AI7" s="74">
        <v>191.40970068000001</v>
      </c>
      <c r="AJ7" s="76">
        <v>183.97759181999999</v>
      </c>
      <c r="AK7" s="74">
        <v>81.555674420000003</v>
      </c>
      <c r="AL7" s="74">
        <v>132.70532214999997</v>
      </c>
      <c r="AM7" s="74">
        <v>151.27739831000014</v>
      </c>
      <c r="AN7" s="76">
        <v>202.28538115000001</v>
      </c>
      <c r="AO7" s="74">
        <v>304.57980124999995</v>
      </c>
      <c r="AP7" s="74">
        <v>1385.6860051999997</v>
      </c>
      <c r="AQ7" s="74">
        <v>355.62658166999995</v>
      </c>
      <c r="AR7" s="76">
        <v>529.68709856999999</v>
      </c>
      <c r="AS7" s="74">
        <v>519.21500508999998</v>
      </c>
      <c r="AT7" s="74">
        <v>1037.4472259700003</v>
      </c>
      <c r="AU7" s="74">
        <v>3011.5148078599996</v>
      </c>
      <c r="AV7" s="76">
        <v>296.86541169999998</v>
      </c>
      <c r="AW7" s="74">
        <v>0.73414593000001105</v>
      </c>
      <c r="AX7" s="74">
        <v>5.9797569599999747</v>
      </c>
      <c r="AY7" s="74">
        <v>1408.4412870900001</v>
      </c>
      <c r="AZ7" s="76">
        <v>902.12909817999991</v>
      </c>
      <c r="BA7" s="74">
        <v>915.95241145000011</v>
      </c>
      <c r="BB7" s="74">
        <v>865.56145138000045</v>
      </c>
      <c r="BC7" s="74">
        <v>470.79856663999942</v>
      </c>
      <c r="BD7" s="76">
        <v>607.53171669000005</v>
      </c>
      <c r="BE7" s="74">
        <v>443.1311419299999</v>
      </c>
      <c r="BF7" s="74">
        <v>1177.8667194999998</v>
      </c>
      <c r="BG7" s="74">
        <v>7710.0762082599995</v>
      </c>
    </row>
    <row r="8" spans="1:59" ht="35.1" customHeight="1" x14ac:dyDescent="0.25">
      <c r="A8" s="111"/>
      <c r="B8" s="23" t="str">
        <f>IF('0'!$A$1=1,"Фінансування за рахунок залишків коштів на рахунках бюджетних установ","Financing at the expense of balances in the accounts of budgetary institutions")</f>
        <v>Фінансування за рахунок залишків коштів на рахунках бюджетних установ</v>
      </c>
      <c r="C8" s="21">
        <v>205000</v>
      </c>
      <c r="D8" s="74">
        <v>-168.19013620000004</v>
      </c>
      <c r="E8" s="74">
        <v>2414.8784282099996</v>
      </c>
      <c r="F8" s="74">
        <v>-4750.8915275299996</v>
      </c>
      <c r="G8" s="75">
        <v>2730.1295994600005</v>
      </c>
      <c r="H8" s="74">
        <v>789.0048059400001</v>
      </c>
      <c r="I8" s="74">
        <v>1682.3818701699997</v>
      </c>
      <c r="J8" s="74">
        <v>-2202.3982599599999</v>
      </c>
      <c r="K8" s="75">
        <v>-3251.3542722000011</v>
      </c>
      <c r="L8" s="74">
        <v>-3522.08202708</v>
      </c>
      <c r="M8" s="74">
        <v>1512.0753387899999</v>
      </c>
      <c r="N8" s="74">
        <v>-3503.9236953399995</v>
      </c>
      <c r="O8" s="75">
        <v>1161.723207510001</v>
      </c>
      <c r="P8" s="74">
        <v>-1411.0137184800001</v>
      </c>
      <c r="Q8" s="74">
        <v>1371.8884144600001</v>
      </c>
      <c r="R8" s="74">
        <v>-1631.5618732999994</v>
      </c>
      <c r="S8" s="75">
        <v>840.62031196999828</v>
      </c>
      <c r="T8" s="74">
        <v>-565.29499957999985</v>
      </c>
      <c r="U8" s="74">
        <v>-840.46313973999929</v>
      </c>
      <c r="V8" s="74">
        <v>-1630.3850063999992</v>
      </c>
      <c r="W8" s="74">
        <v>1899.0565861899993</v>
      </c>
      <c r="X8" s="76">
        <v>-1334.17216564</v>
      </c>
      <c r="Y8" s="74">
        <v>1237.9710490199993</v>
      </c>
      <c r="Z8" s="74">
        <v>-2719.43014296</v>
      </c>
      <c r="AA8" s="74">
        <v>2997.6588649100013</v>
      </c>
      <c r="AB8" s="76">
        <v>-1870.0427967699995</v>
      </c>
      <c r="AC8" s="74">
        <v>1033.2982854099992</v>
      </c>
      <c r="AD8" s="74">
        <v>-2802.8210176300008</v>
      </c>
      <c r="AE8" s="74">
        <v>3962.0182757100001</v>
      </c>
      <c r="AF8" s="76">
        <v>-1431.9652957099988</v>
      </c>
      <c r="AG8" s="74">
        <v>1799.2020541699985</v>
      </c>
      <c r="AH8" s="74">
        <v>-4104.6578688199979</v>
      </c>
      <c r="AI8" s="74">
        <v>2606.2791330499995</v>
      </c>
      <c r="AJ8" s="76">
        <v>-1780.876717989999</v>
      </c>
      <c r="AK8" s="74">
        <v>1192.9201551899978</v>
      </c>
      <c r="AL8" s="74">
        <v>-4763.2205991900009</v>
      </c>
      <c r="AM8" s="74">
        <v>4914.0648461999999</v>
      </c>
      <c r="AN8" s="76">
        <v>-2982.6276485399981</v>
      </c>
      <c r="AO8" s="74">
        <v>-2562.8545060500014</v>
      </c>
      <c r="AP8" s="74">
        <v>-1510.3089901600006</v>
      </c>
      <c r="AQ8" s="74">
        <v>571.3166920499998</v>
      </c>
      <c r="AR8" s="76">
        <v>-1367.1196188199999</v>
      </c>
      <c r="AS8" s="74">
        <v>-11968.159135110001</v>
      </c>
      <c r="AT8" s="74">
        <v>6847.065983550001</v>
      </c>
      <c r="AU8" s="74">
        <v>7314.2276658800001</v>
      </c>
      <c r="AV8" s="76">
        <v>-7911.2396464200001</v>
      </c>
      <c r="AW8" s="74">
        <v>764.11349978999988</v>
      </c>
      <c r="AX8" s="74">
        <v>-5391.2080671600015</v>
      </c>
      <c r="AY8" s="74">
        <v>-18742.89914116</v>
      </c>
      <c r="AZ8" s="76">
        <v>-7132.5502384600004</v>
      </c>
      <c r="BA8" s="74">
        <v>-208.09318624999923</v>
      </c>
      <c r="BB8" s="74">
        <v>11168.760387729999</v>
      </c>
      <c r="BC8" s="74">
        <v>-1686.1306509799979</v>
      </c>
      <c r="BD8" s="76">
        <v>-6989.5678010800002</v>
      </c>
      <c r="BE8" s="74">
        <v>469.5512436300005</v>
      </c>
      <c r="BF8" s="74">
        <v>-6463.7125081099985</v>
      </c>
      <c r="BG8" s="74">
        <v>8748.4467300899996</v>
      </c>
    </row>
    <row r="9" spans="1:59" ht="35.1" customHeight="1" x14ac:dyDescent="0.25">
      <c r="A9" s="111"/>
      <c r="B9" s="23" t="str">
        <f>IF('0'!$A$1=1,"Зміни обсягів депозитів і цінних паперів, що використовуються для управління ліквідністю","Changes in volumes of deposits and securities used for liquidity management")</f>
        <v>Зміни обсягів депозитів і цінних паперів, що використовуються для управління ліквідністю</v>
      </c>
      <c r="C9" s="21">
        <v>206000</v>
      </c>
      <c r="D9" s="74">
        <v>0</v>
      </c>
      <c r="E9" s="74">
        <v>-17354.001</v>
      </c>
      <c r="F9" s="74">
        <v>0</v>
      </c>
      <c r="G9" s="75">
        <v>-4000</v>
      </c>
      <c r="H9" s="74">
        <v>-6000</v>
      </c>
      <c r="I9" s="74">
        <v>0</v>
      </c>
      <c r="J9" s="74">
        <v>-1000</v>
      </c>
      <c r="K9" s="75">
        <v>0</v>
      </c>
      <c r="L9" s="74">
        <v>-8000</v>
      </c>
      <c r="M9" s="74">
        <v>0</v>
      </c>
      <c r="N9" s="74">
        <v>-5000</v>
      </c>
      <c r="O9" s="75">
        <v>-1700</v>
      </c>
      <c r="P9" s="74">
        <v>-11066.4</v>
      </c>
      <c r="Q9" s="74">
        <v>-11800.000000000002</v>
      </c>
      <c r="R9" s="74">
        <v>-73743.176000000007</v>
      </c>
      <c r="S9" s="75">
        <v>-26716.47</v>
      </c>
      <c r="T9" s="74">
        <v>-17200</v>
      </c>
      <c r="U9" s="74">
        <v>-30503.998</v>
      </c>
      <c r="V9" s="74">
        <v>-10833</v>
      </c>
      <c r="W9" s="74">
        <v>-16064.049699999996</v>
      </c>
      <c r="X9" s="76">
        <v>-14274.52</v>
      </c>
      <c r="Y9" s="74">
        <v>0</v>
      </c>
      <c r="Z9" s="74">
        <v>0</v>
      </c>
      <c r="AA9" s="74">
        <v>-114940.99799999999</v>
      </c>
      <c r="AB9" s="76">
        <v>-26387.882000000001</v>
      </c>
      <c r="AC9" s="74">
        <v>0</v>
      </c>
      <c r="AD9" s="74">
        <v>-22499.994999999999</v>
      </c>
      <c r="AE9" s="74">
        <v>-21815.120000000003</v>
      </c>
      <c r="AF9" s="76">
        <v>0</v>
      </c>
      <c r="AG9" s="74">
        <v>0</v>
      </c>
      <c r="AH9" s="74">
        <v>1000</v>
      </c>
      <c r="AI9" s="74">
        <v>0</v>
      </c>
      <c r="AJ9" s="76">
        <v>3250</v>
      </c>
      <c r="AK9" s="74">
        <v>3250</v>
      </c>
      <c r="AL9" s="74">
        <v>2617.6299999999992</v>
      </c>
      <c r="AM9" s="74">
        <v>0</v>
      </c>
      <c r="AN9" s="76">
        <v>2000.13714286</v>
      </c>
      <c r="AO9" s="74">
        <v>0</v>
      </c>
      <c r="AP9" s="74">
        <v>-6839.9991637599996</v>
      </c>
      <c r="AQ9" s="74">
        <v>1.0000003385357559E-6</v>
      </c>
      <c r="AR9" s="76">
        <v>2002.3345054900001</v>
      </c>
      <c r="AS9" s="74">
        <v>-1800</v>
      </c>
      <c r="AT9" s="74">
        <v>2069.4593406600002</v>
      </c>
      <c r="AU9" s="74">
        <v>-20000</v>
      </c>
      <c r="AV9" s="76">
        <v>0</v>
      </c>
      <c r="AW9" s="74">
        <v>0</v>
      </c>
      <c r="AX9" s="74">
        <v>0</v>
      </c>
      <c r="AY9" s="74">
        <v>-30000</v>
      </c>
      <c r="AZ9" s="76">
        <v>0</v>
      </c>
      <c r="BA9" s="74">
        <v>0</v>
      </c>
      <c r="BB9" s="74">
        <v>0</v>
      </c>
      <c r="BC9" s="74">
        <v>0</v>
      </c>
      <c r="BD9" s="76">
        <v>0</v>
      </c>
      <c r="BE9" s="74">
        <v>0</v>
      </c>
      <c r="BF9" s="74">
        <v>0</v>
      </c>
      <c r="BG9" s="74">
        <v>-20000</v>
      </c>
    </row>
    <row r="10" spans="1:59" ht="19.95" customHeight="1" x14ac:dyDescent="0.25">
      <c r="A10" s="111"/>
      <c r="B10" s="23" t="str">
        <f>IF('0'!$A$1=1,"Коригування","Adjustments")</f>
        <v>Коригування</v>
      </c>
      <c r="C10" s="21"/>
      <c r="D10" s="74">
        <v>0</v>
      </c>
      <c r="E10" s="74">
        <v>0</v>
      </c>
      <c r="F10" s="74">
        <v>0</v>
      </c>
      <c r="G10" s="75">
        <v>0</v>
      </c>
      <c r="H10" s="74">
        <v>0</v>
      </c>
      <c r="I10" s="74">
        <v>0</v>
      </c>
      <c r="J10" s="74">
        <v>0</v>
      </c>
      <c r="K10" s="75">
        <v>0</v>
      </c>
      <c r="L10" s="74">
        <v>0</v>
      </c>
      <c r="M10" s="74">
        <v>0</v>
      </c>
      <c r="N10" s="74">
        <v>0</v>
      </c>
      <c r="O10" s="75">
        <v>0</v>
      </c>
      <c r="P10" s="74">
        <v>0</v>
      </c>
      <c r="Q10" s="74">
        <v>0</v>
      </c>
      <c r="R10" s="74">
        <v>0</v>
      </c>
      <c r="S10" s="75">
        <v>0</v>
      </c>
      <c r="T10" s="74">
        <v>0</v>
      </c>
      <c r="U10" s="74">
        <v>0</v>
      </c>
      <c r="V10" s="74">
        <v>0</v>
      </c>
      <c r="W10" s="74">
        <v>0</v>
      </c>
      <c r="X10" s="76">
        <v>0</v>
      </c>
      <c r="Y10" s="74">
        <v>0</v>
      </c>
      <c r="Z10" s="74">
        <v>0</v>
      </c>
      <c r="AA10" s="74">
        <v>0</v>
      </c>
      <c r="AB10" s="76">
        <v>0</v>
      </c>
      <c r="AC10" s="74">
        <v>5238.9077506399999</v>
      </c>
      <c r="AD10" s="74">
        <v>0</v>
      </c>
      <c r="AE10" s="74">
        <v>0</v>
      </c>
      <c r="AF10" s="76">
        <v>0</v>
      </c>
      <c r="AG10" s="74">
        <v>0</v>
      </c>
      <c r="AH10" s="74">
        <v>0</v>
      </c>
      <c r="AI10" s="74">
        <v>0</v>
      </c>
      <c r="AJ10" s="76">
        <v>0</v>
      </c>
      <c r="AK10" s="74">
        <v>0</v>
      </c>
      <c r="AL10" s="74">
        <v>0</v>
      </c>
      <c r="AM10" s="74">
        <v>0</v>
      </c>
      <c r="AN10" s="76">
        <v>0</v>
      </c>
      <c r="AO10" s="74">
        <v>0</v>
      </c>
      <c r="AP10" s="74">
        <v>-8.3624000000000003E-4</v>
      </c>
      <c r="AQ10" s="74">
        <v>0</v>
      </c>
      <c r="AR10" s="76">
        <v>0</v>
      </c>
      <c r="AS10" s="74">
        <v>0</v>
      </c>
      <c r="AT10" s="74">
        <v>0</v>
      </c>
      <c r="AU10" s="74">
        <v>0</v>
      </c>
      <c r="AV10" s="76">
        <v>0</v>
      </c>
      <c r="AW10" s="74">
        <v>0</v>
      </c>
      <c r="AX10" s="74">
        <v>0</v>
      </c>
      <c r="AY10" s="74">
        <v>0</v>
      </c>
      <c r="AZ10" s="76">
        <v>1138.7650000000001</v>
      </c>
      <c r="BA10" s="74">
        <v>0</v>
      </c>
      <c r="BB10" s="74">
        <v>0</v>
      </c>
      <c r="BC10" s="74">
        <v>0</v>
      </c>
      <c r="BD10" s="76">
        <v>0</v>
      </c>
      <c r="BE10" s="74">
        <v>0</v>
      </c>
      <c r="BF10" s="74">
        <v>0</v>
      </c>
      <c r="BG10" s="74">
        <v>0</v>
      </c>
    </row>
    <row r="11" spans="1:59" ht="15.6" x14ac:dyDescent="0.25">
      <c r="A11" s="111"/>
      <c r="B11" s="23" t="str">
        <f>IF('0'!$A$1=1,"Фінансування за рахунок зміни залишків коштів бюджетів","Financing at the expense of change of balances in the accounts of budgets")</f>
        <v>Фінансування за рахунок зміни залишків коштів бюджетів</v>
      </c>
      <c r="C11" s="21">
        <v>208000</v>
      </c>
      <c r="D11" s="74">
        <v>-8345.2081033100021</v>
      </c>
      <c r="E11" s="74">
        <v>-14180.949324820003</v>
      </c>
      <c r="F11" s="74">
        <v>13419.066243840005</v>
      </c>
      <c r="G11" s="75">
        <v>7285.3782399099982</v>
      </c>
      <c r="H11" s="74">
        <v>-12769.669937590001</v>
      </c>
      <c r="I11" s="74">
        <v>456.47879018999993</v>
      </c>
      <c r="J11" s="74">
        <v>869.39234845999999</v>
      </c>
      <c r="K11" s="75">
        <v>25787.69423791</v>
      </c>
      <c r="L11" s="74">
        <v>-13452.028833899998</v>
      </c>
      <c r="M11" s="74">
        <v>3863.2907100200009</v>
      </c>
      <c r="N11" s="74">
        <v>10182.760428659998</v>
      </c>
      <c r="O11" s="75">
        <v>646.0719069000013</v>
      </c>
      <c r="P11" s="74">
        <v>6605.8213740300007</v>
      </c>
      <c r="Q11" s="74">
        <v>-23686.079611090001</v>
      </c>
      <c r="R11" s="74">
        <v>-152.35149061999982</v>
      </c>
      <c r="S11" s="75">
        <v>17140.954860680002</v>
      </c>
      <c r="T11" s="74">
        <v>-43281.590817219992</v>
      </c>
      <c r="U11" s="74">
        <v>12018.037681319991</v>
      </c>
      <c r="V11" s="74">
        <v>-28446.379447220002</v>
      </c>
      <c r="W11" s="74">
        <v>62956.814641429999</v>
      </c>
      <c r="X11" s="76">
        <v>1794.0097583400093</v>
      </c>
      <c r="Y11" s="74">
        <v>1111.8611802300011</v>
      </c>
      <c r="Z11" s="74">
        <v>10331.450322509998</v>
      </c>
      <c r="AA11" s="74">
        <v>8606.4249853299971</v>
      </c>
      <c r="AB11" s="76">
        <v>9601.8750633000018</v>
      </c>
      <c r="AC11" s="74">
        <v>-43032.519119060002</v>
      </c>
      <c r="AD11" s="74">
        <v>-12839.484630189996</v>
      </c>
      <c r="AE11" s="74">
        <v>40719.230766269997</v>
      </c>
      <c r="AF11" s="76">
        <v>28216.636433510001</v>
      </c>
      <c r="AG11" s="74">
        <v>-1040.5611596602903</v>
      </c>
      <c r="AH11" s="74">
        <v>-5729.4943644097038</v>
      </c>
      <c r="AI11" s="74">
        <v>-14438.133435330001</v>
      </c>
      <c r="AJ11" s="76">
        <v>3496.3169217000009</v>
      </c>
      <c r="AK11" s="74">
        <v>-44965.940947040006</v>
      </c>
      <c r="AL11" s="74">
        <v>-6024.6866553299988</v>
      </c>
      <c r="AM11" s="74">
        <v>38774.071512580005</v>
      </c>
      <c r="AN11" s="76">
        <v>-4033.7302968100043</v>
      </c>
      <c r="AO11" s="74">
        <v>-80867.822947940003</v>
      </c>
      <c r="AP11" s="74">
        <v>103591.70792464</v>
      </c>
      <c r="AQ11" s="74">
        <v>-37104.511147569996</v>
      </c>
      <c r="AR11" s="76">
        <v>1064.6389326200001</v>
      </c>
      <c r="AS11" s="74">
        <v>8426.3059738200009</v>
      </c>
      <c r="AT11" s="74">
        <v>-8916.8056226900007</v>
      </c>
      <c r="AU11" s="74">
        <v>15589.29684927</v>
      </c>
      <c r="AV11" s="76">
        <v>-19592.249518509998</v>
      </c>
      <c r="AW11" s="74">
        <v>8386.0475811199976</v>
      </c>
      <c r="AX11" s="74">
        <v>-4509.6153604099982</v>
      </c>
      <c r="AY11" s="74">
        <v>8222.7334355099993</v>
      </c>
      <c r="AZ11" s="76">
        <v>-138221.78564767999</v>
      </c>
      <c r="BA11" s="74">
        <v>-33966.790118000004</v>
      </c>
      <c r="BB11" s="74">
        <v>4598.6920486099843</v>
      </c>
      <c r="BC11" s="74">
        <v>3796.34162182</v>
      </c>
      <c r="BD11" s="76">
        <v>-249842.71700439003</v>
      </c>
      <c r="BE11" s="74">
        <v>16280.117132990039</v>
      </c>
      <c r="BF11" s="74">
        <v>26199.460905959975</v>
      </c>
      <c r="BG11" s="74">
        <v>30559.891575049987</v>
      </c>
    </row>
    <row r="12" spans="1:59" ht="25.2" customHeight="1" x14ac:dyDescent="0.25">
      <c r="A12" s="111"/>
      <c r="B12" s="41" t="str">
        <f>IF('0'!$A$1=1,"Зовнішнє фінансування","External financing")</f>
        <v>Зовнішнє фінансування</v>
      </c>
      <c r="C12" s="21">
        <v>300000</v>
      </c>
      <c r="D12" s="74">
        <v>6914.6024358199993</v>
      </c>
      <c r="E12" s="74">
        <v>10114.66095743</v>
      </c>
      <c r="F12" s="74">
        <v>263.26907695000045</v>
      </c>
      <c r="G12" s="75">
        <v>-3587.7772075899993</v>
      </c>
      <c r="H12" s="74">
        <v>-857.02715330000012</v>
      </c>
      <c r="I12" s="74">
        <v>-11908.236476500002</v>
      </c>
      <c r="J12" s="74">
        <v>20223.543043760001</v>
      </c>
      <c r="K12" s="75">
        <v>5375.8903189800039</v>
      </c>
      <c r="L12" s="74">
        <v>3086.4606995099994</v>
      </c>
      <c r="M12" s="74">
        <v>-3044.6860479599986</v>
      </c>
      <c r="N12" s="74">
        <v>1269.916245969999</v>
      </c>
      <c r="O12" s="75">
        <v>12618.000496680001</v>
      </c>
      <c r="P12" s="74">
        <v>-1319.0941243599998</v>
      </c>
      <c r="Q12" s="74">
        <v>39472.939621410005</v>
      </c>
      <c r="R12" s="74">
        <v>12132.963725089998</v>
      </c>
      <c r="S12" s="75">
        <v>-8030.3924026199966</v>
      </c>
      <c r="T12" s="74">
        <v>52721.365399729999</v>
      </c>
      <c r="U12" s="74">
        <v>26679.631410100003</v>
      </c>
      <c r="V12" s="74">
        <v>30094.468115740005</v>
      </c>
      <c r="W12" s="74">
        <v>194.75367232995632</v>
      </c>
      <c r="X12" s="76">
        <v>7426.4065577300007</v>
      </c>
      <c r="Y12" s="74">
        <v>113.6632022599988</v>
      </c>
      <c r="Z12" s="74">
        <v>24558.114264930002</v>
      </c>
      <c r="AA12" s="74">
        <v>1127.7504686099965</v>
      </c>
      <c r="AB12" s="76">
        <v>-1210.5856486999999</v>
      </c>
      <c r="AC12" s="74">
        <v>15364.508059299998</v>
      </c>
      <c r="AD12" s="74">
        <v>29922.433361750001</v>
      </c>
      <c r="AE12" s="74">
        <v>-7117.8927567099818</v>
      </c>
      <c r="AF12" s="76">
        <v>-8372.1133566200006</v>
      </c>
      <c r="AG12" s="74">
        <v>-12688.038560859994</v>
      </c>
      <c r="AH12" s="74">
        <v>9986.8481454599932</v>
      </c>
      <c r="AI12" s="74">
        <v>55832.482514969997</v>
      </c>
      <c r="AJ12" s="76">
        <v>16696.7985252</v>
      </c>
      <c r="AK12" s="74">
        <v>-4577.3743098199993</v>
      </c>
      <c r="AL12" s="74">
        <v>-27216.259528449998</v>
      </c>
      <c r="AM12" s="74">
        <v>11085.194769140004</v>
      </c>
      <c r="AN12" s="76">
        <v>27841.132993629999</v>
      </c>
      <c r="AO12" s="74">
        <v>38000.488625729995</v>
      </c>
      <c r="AP12" s="74">
        <v>-23433.23690684</v>
      </c>
      <c r="AQ12" s="74">
        <v>53380.505848009998</v>
      </c>
      <c r="AR12" s="76">
        <v>-12726.39522441</v>
      </c>
      <c r="AS12" s="74">
        <v>39630.704356269998</v>
      </c>
      <c r="AT12" s="74">
        <v>-7050.0227796399995</v>
      </c>
      <c r="AU12" s="74">
        <v>95557.99129652002</v>
      </c>
      <c r="AV12" s="76">
        <v>90258.884565419998</v>
      </c>
      <c r="AW12" s="74">
        <v>105346.58143080001</v>
      </c>
      <c r="AX12" s="74">
        <v>74179.112603359972</v>
      </c>
      <c r="AY12" s="74">
        <v>295788.40317867999</v>
      </c>
      <c r="AZ12" s="76">
        <v>250239.61173427</v>
      </c>
      <c r="BA12" s="74">
        <v>321119.20032964007</v>
      </c>
      <c r="BB12" s="74">
        <v>216750.45167240989</v>
      </c>
      <c r="BC12" s="74">
        <v>296768.43697144999</v>
      </c>
      <c r="BD12" s="76">
        <v>337933.25784773997</v>
      </c>
      <c r="BE12" s="74">
        <v>104741.83434485999</v>
      </c>
      <c r="BF12" s="74">
        <v>185384.20948436001</v>
      </c>
      <c r="BG12" s="74">
        <v>525327.87848234025</v>
      </c>
    </row>
    <row r="13" spans="1:59" ht="20.100000000000001" customHeight="1" x14ac:dyDescent="0.25">
      <c r="A13" s="111"/>
      <c r="B13" s="23" t="str">
        <f>IF('0'!$A$1=1,"Позики, надані міжнародними фінансовими організаціями","Loans granted by international financial institutions")</f>
        <v>Позики, надані міжнародними фінансовими організаціями</v>
      </c>
      <c r="C13" s="21">
        <v>301000</v>
      </c>
      <c r="D13" s="74">
        <v>-342.64666413000003</v>
      </c>
      <c r="E13" s="74">
        <v>422.74920562000005</v>
      </c>
      <c r="F13" s="74">
        <v>-139.09386698000003</v>
      </c>
      <c r="G13" s="75">
        <v>1322.5551909200003</v>
      </c>
      <c r="H13" s="74">
        <v>-83.064235350000018</v>
      </c>
      <c r="I13" s="74">
        <v>418.30317518999993</v>
      </c>
      <c r="J13" s="74">
        <v>-566.77446766999981</v>
      </c>
      <c r="K13" s="75">
        <v>-4275.2627855300007</v>
      </c>
      <c r="L13" s="74">
        <v>-4125.2235504900009</v>
      </c>
      <c r="M13" s="74">
        <v>-4693.332342319999</v>
      </c>
      <c r="N13" s="74">
        <v>-4724.8337540299999</v>
      </c>
      <c r="O13" s="75">
        <v>-4992.2172053999984</v>
      </c>
      <c r="P13" s="74">
        <v>-370.97777435999996</v>
      </c>
      <c r="Q13" s="74">
        <v>39637.929015369999</v>
      </c>
      <c r="R13" s="74">
        <v>10872.837113089998</v>
      </c>
      <c r="S13" s="75">
        <v>-10327.249922299998</v>
      </c>
      <c r="T13" s="74">
        <v>52806.837191719991</v>
      </c>
      <c r="U13" s="74">
        <v>1926.1768101000052</v>
      </c>
      <c r="V13" s="74">
        <v>30173.602036260003</v>
      </c>
      <c r="W13" s="74">
        <v>-4521.7786834199942</v>
      </c>
      <c r="X13" s="76">
        <v>-1303.9273025400003</v>
      </c>
      <c r="Y13" s="74">
        <v>113.66320225999903</v>
      </c>
      <c r="Z13" s="74">
        <v>-1335.0482334800001</v>
      </c>
      <c r="AA13" s="74">
        <v>1168.2113495299989</v>
      </c>
      <c r="AB13" s="76">
        <v>-1101.3976951999998</v>
      </c>
      <c r="AC13" s="74">
        <v>15367.861159420001</v>
      </c>
      <c r="AD13" s="74">
        <v>-7551.5897398800007</v>
      </c>
      <c r="AE13" s="74">
        <v>-7367.8224489799968</v>
      </c>
      <c r="AF13" s="76">
        <v>-8304.0646831899994</v>
      </c>
      <c r="AG13" s="74">
        <v>-12752.230732099999</v>
      </c>
      <c r="AH13" s="74">
        <v>-9385.3729074100047</v>
      </c>
      <c r="AI13" s="74">
        <v>8235.2964067400026</v>
      </c>
      <c r="AJ13" s="76">
        <v>-10817.49515293</v>
      </c>
      <c r="AK13" s="74">
        <v>-8732.4130977299992</v>
      </c>
      <c r="AL13" s="74">
        <v>-6169.2032643500024</v>
      </c>
      <c r="AM13" s="74">
        <v>1702.3277312300015</v>
      </c>
      <c r="AN13" s="76">
        <v>-1301.3505771599998</v>
      </c>
      <c r="AO13" s="74">
        <v>64677.709439789993</v>
      </c>
      <c r="AP13" s="74">
        <v>-17134.056484339992</v>
      </c>
      <c r="AQ13" s="74">
        <v>25779.59334082999</v>
      </c>
      <c r="AR13" s="76">
        <v>-1643.4712311800001</v>
      </c>
      <c r="AS13" s="74">
        <v>4258.8045387100001</v>
      </c>
      <c r="AT13" s="74">
        <v>-5840.1066947700001</v>
      </c>
      <c r="AU13" s="74">
        <v>53825.963253649999</v>
      </c>
      <c r="AV13" s="76">
        <v>94072.575881359997</v>
      </c>
      <c r="AW13" s="74">
        <v>34709.591867020004</v>
      </c>
      <c r="AX13" s="74">
        <v>55287.524207769995</v>
      </c>
      <c r="AY13" s="74">
        <v>271354.98355072999</v>
      </c>
      <c r="AZ13" s="76">
        <v>187530.40073304001</v>
      </c>
      <c r="BA13" s="74">
        <v>322177.12532703002</v>
      </c>
      <c r="BB13" s="74">
        <v>217862.41715221008</v>
      </c>
      <c r="BC13" s="74">
        <v>296588.81907653005</v>
      </c>
      <c r="BD13" s="76">
        <v>275509.59018055</v>
      </c>
      <c r="BE13" s="74">
        <v>106465.64422591997</v>
      </c>
      <c r="BF13" s="74">
        <v>187099.55958186998</v>
      </c>
      <c r="BG13" s="74">
        <v>510550.64738246019</v>
      </c>
    </row>
    <row r="14" spans="1:59" ht="20.100000000000001" customHeight="1" x14ac:dyDescent="0.25">
      <c r="A14" s="111"/>
      <c r="B14" s="23" t="str">
        <f>IF('0'!$A$1=1,"Позики, надані органами управління іноземних держав","Loans granted by governments of foreign countries")</f>
        <v>Позики, надані органами управління іноземних держав</v>
      </c>
      <c r="C14" s="21">
        <v>302000</v>
      </c>
      <c r="D14" s="74">
        <v>-673.24090004999994</v>
      </c>
      <c r="E14" s="74">
        <v>-274.71324819000006</v>
      </c>
      <c r="F14" s="74">
        <v>402.36294393000003</v>
      </c>
      <c r="G14" s="75">
        <v>-116.39239851000013</v>
      </c>
      <c r="H14" s="74">
        <v>-773.96291795000002</v>
      </c>
      <c r="I14" s="74">
        <v>-337.78965169000003</v>
      </c>
      <c r="J14" s="74">
        <v>8.5175114300000132</v>
      </c>
      <c r="K14" s="75">
        <v>-340.09689548999995</v>
      </c>
      <c r="L14" s="74">
        <v>-781.31574999999998</v>
      </c>
      <c r="M14" s="74">
        <v>-349.60370564000004</v>
      </c>
      <c r="N14" s="74">
        <v>0</v>
      </c>
      <c r="O14" s="75">
        <v>-374.03229792000002</v>
      </c>
      <c r="P14" s="74">
        <v>-948.11635000000001</v>
      </c>
      <c r="Q14" s="74">
        <v>-42.619393960000025</v>
      </c>
      <c r="R14" s="74">
        <v>1260.126612</v>
      </c>
      <c r="S14" s="75">
        <v>2296.8575196800002</v>
      </c>
      <c r="T14" s="74">
        <v>-85.47179199</v>
      </c>
      <c r="U14" s="74">
        <v>3705.2276000000002</v>
      </c>
      <c r="V14" s="74">
        <v>-79.133920520000629</v>
      </c>
      <c r="W14" s="74">
        <v>4716.5323557500005</v>
      </c>
      <c r="X14" s="76">
        <v>8730.3338602700005</v>
      </c>
      <c r="Y14" s="74">
        <v>0</v>
      </c>
      <c r="Z14" s="74">
        <v>-18.716501590000917</v>
      </c>
      <c r="AA14" s="74">
        <v>-40.460880919999909</v>
      </c>
      <c r="AB14" s="76">
        <v>-109.18795350000001</v>
      </c>
      <c r="AC14" s="74">
        <v>-3.3531001199999935</v>
      </c>
      <c r="AD14" s="74">
        <v>6.4442821500000065</v>
      </c>
      <c r="AE14" s="74">
        <v>249.92969227</v>
      </c>
      <c r="AF14" s="76">
        <v>-68.048673429999994</v>
      </c>
      <c r="AG14" s="74">
        <v>64.192171239999993</v>
      </c>
      <c r="AH14" s="74">
        <v>-77.471195940000001</v>
      </c>
      <c r="AI14" s="74">
        <v>-27.46236306000003</v>
      </c>
      <c r="AJ14" s="76">
        <v>159.66179532999999</v>
      </c>
      <c r="AK14" s="74">
        <v>163.21769893000001</v>
      </c>
      <c r="AL14" s="74">
        <v>-3602.7293966799998</v>
      </c>
      <c r="AM14" s="74">
        <v>656.87262927999973</v>
      </c>
      <c r="AN14" s="76">
        <v>-4124.2220107399999</v>
      </c>
      <c r="AO14" s="74">
        <v>-60.647445070000686</v>
      </c>
      <c r="AP14" s="74">
        <v>167.23033533000034</v>
      </c>
      <c r="AQ14" s="74">
        <v>282.76953155000047</v>
      </c>
      <c r="AR14" s="76">
        <v>-103.21732193000001</v>
      </c>
      <c r="AS14" s="74">
        <v>95.765306930000008</v>
      </c>
      <c r="AT14" s="74">
        <v>504.15273639000003</v>
      </c>
      <c r="AU14" s="74">
        <v>349.89179361000004</v>
      </c>
      <c r="AV14" s="76">
        <v>217.05996897999998</v>
      </c>
      <c r="AW14" s="74">
        <v>69875.986925449994</v>
      </c>
      <c r="AX14" s="74">
        <v>20500.258173060007</v>
      </c>
      <c r="AY14" s="74">
        <v>25771.331440049995</v>
      </c>
      <c r="AZ14" s="76">
        <v>64506.466481459996</v>
      </c>
      <c r="BA14" s="74">
        <v>384.37138021000283</v>
      </c>
      <c r="BB14" s="74">
        <v>370.06830098000501</v>
      </c>
      <c r="BC14" s="74">
        <v>1042.7769561499881</v>
      </c>
      <c r="BD14" s="76">
        <v>57460.210638789998</v>
      </c>
      <c r="BE14" s="74">
        <v>240.74982738000108</v>
      </c>
      <c r="BF14" s="74">
        <v>162.55688740999904</v>
      </c>
      <c r="BG14" s="74">
        <v>16160.090579600001</v>
      </c>
    </row>
    <row r="15" spans="1:59" ht="35.1" customHeight="1" x14ac:dyDescent="0.25">
      <c r="A15" s="111"/>
      <c r="B15" s="23" t="str">
        <f>IF('0'!$A$1=1,"Позики, надані іноземними комерційними банками, іншими іноземними фінансовими установами","Loans granted by foreign commercial banks and other foreign financial institutions")</f>
        <v>Позики, надані іноземними комерційними банками, іншими іноземними фінансовими установами</v>
      </c>
      <c r="C15" s="21">
        <v>303000</v>
      </c>
      <c r="D15" s="74">
        <v>0</v>
      </c>
      <c r="E15" s="74">
        <v>0</v>
      </c>
      <c r="F15" s="74">
        <v>0</v>
      </c>
      <c r="G15" s="75">
        <v>0</v>
      </c>
      <c r="H15" s="74">
        <v>0</v>
      </c>
      <c r="I15" s="74">
        <v>-7992.5</v>
      </c>
      <c r="J15" s="74">
        <v>-7993</v>
      </c>
      <c r="K15" s="75">
        <v>0</v>
      </c>
      <c r="L15" s="74">
        <v>0</v>
      </c>
      <c r="M15" s="74">
        <v>0</v>
      </c>
      <c r="N15" s="74">
        <v>5994.75</v>
      </c>
      <c r="O15" s="75">
        <v>-5994.75</v>
      </c>
      <c r="P15" s="74">
        <v>0</v>
      </c>
      <c r="Q15" s="74">
        <v>0</v>
      </c>
      <c r="R15" s="74">
        <v>0</v>
      </c>
      <c r="S15" s="75">
        <v>0</v>
      </c>
      <c r="T15" s="74">
        <v>0</v>
      </c>
      <c r="U15" s="74">
        <v>0</v>
      </c>
      <c r="V15" s="74">
        <v>0</v>
      </c>
      <c r="W15" s="74">
        <v>0</v>
      </c>
      <c r="X15" s="76">
        <v>0</v>
      </c>
      <c r="Y15" s="74">
        <v>0</v>
      </c>
      <c r="Z15" s="74">
        <v>0</v>
      </c>
      <c r="AA15" s="74">
        <v>0</v>
      </c>
      <c r="AB15" s="76">
        <v>0</v>
      </c>
      <c r="AC15" s="74">
        <v>0</v>
      </c>
      <c r="AD15" s="74">
        <v>0</v>
      </c>
      <c r="AE15" s="74">
        <v>0</v>
      </c>
      <c r="AF15" s="76">
        <v>0</v>
      </c>
      <c r="AG15" s="74">
        <v>0</v>
      </c>
      <c r="AH15" s="74">
        <v>0</v>
      </c>
      <c r="AI15" s="74">
        <v>10866.157715430001</v>
      </c>
      <c r="AJ15" s="76">
        <v>17845.874232800001</v>
      </c>
      <c r="AK15" s="74">
        <v>641.89508897999622</v>
      </c>
      <c r="AL15" s="74">
        <v>-736.63216053999349</v>
      </c>
      <c r="AM15" s="74">
        <v>8725.9944086299984</v>
      </c>
      <c r="AN15" s="76">
        <v>-634.54441846999998</v>
      </c>
      <c r="AO15" s="74">
        <v>383.62663100999981</v>
      </c>
      <c r="AP15" s="74">
        <v>7131.3537852500003</v>
      </c>
      <c r="AQ15" s="74">
        <v>10621.342975629997</v>
      </c>
      <c r="AR15" s="76">
        <v>-10979.706671299999</v>
      </c>
      <c r="AS15" s="74">
        <v>588.63451062999775</v>
      </c>
      <c r="AT15" s="74">
        <v>-367.1874907299989</v>
      </c>
      <c r="AU15" s="74">
        <v>5879.28688986</v>
      </c>
      <c r="AV15" s="76">
        <v>-1271.7318312300001</v>
      </c>
      <c r="AW15" s="74">
        <v>761.00263833000008</v>
      </c>
      <c r="AX15" s="74">
        <v>-1608.6697774699999</v>
      </c>
      <c r="AY15" s="74">
        <v>-1337.9118120999997</v>
      </c>
      <c r="AZ15" s="76">
        <v>-1797.2554802300001</v>
      </c>
      <c r="BA15" s="74">
        <v>-1442.2963775999997</v>
      </c>
      <c r="BB15" s="74">
        <v>-1482.0337807799997</v>
      </c>
      <c r="BC15" s="74">
        <v>-863.15906123000059</v>
      </c>
      <c r="BD15" s="76">
        <v>4963.4570283999992</v>
      </c>
      <c r="BE15" s="74">
        <v>-1964.5597084399992</v>
      </c>
      <c r="BF15" s="74">
        <v>-1877.90698492</v>
      </c>
      <c r="BG15" s="74">
        <v>-1382.8594797200003</v>
      </c>
    </row>
    <row r="16" spans="1:59" ht="20.100000000000001" customHeight="1" x14ac:dyDescent="0.25">
      <c r="A16" s="111"/>
      <c r="B16" s="23" t="str">
        <f>IF('0'!$A$1=1,"Позики, надані постачальниками","Loans granted by suppliers")</f>
        <v>Позики, надані постачальниками</v>
      </c>
      <c r="C16" s="21">
        <v>304000</v>
      </c>
      <c r="D16" s="74">
        <v>0</v>
      </c>
      <c r="E16" s="74">
        <v>0</v>
      </c>
      <c r="F16" s="74">
        <v>0</v>
      </c>
      <c r="G16" s="75">
        <v>0</v>
      </c>
      <c r="H16" s="74">
        <v>0</v>
      </c>
      <c r="I16" s="74">
        <v>0</v>
      </c>
      <c r="J16" s="74">
        <v>0</v>
      </c>
      <c r="K16" s="75">
        <v>0</v>
      </c>
      <c r="L16" s="74">
        <v>0</v>
      </c>
      <c r="M16" s="74">
        <v>0</v>
      </c>
      <c r="N16" s="74">
        <v>0</v>
      </c>
      <c r="O16" s="75">
        <v>0</v>
      </c>
      <c r="P16" s="74">
        <v>0</v>
      </c>
      <c r="Q16" s="74">
        <v>-122.37</v>
      </c>
      <c r="R16" s="74">
        <v>0</v>
      </c>
      <c r="S16" s="75">
        <v>0</v>
      </c>
      <c r="T16" s="74">
        <v>0</v>
      </c>
      <c r="U16" s="74">
        <v>21048.226999999999</v>
      </c>
      <c r="V16" s="74">
        <v>0</v>
      </c>
      <c r="W16" s="74">
        <v>-19998.393158090024</v>
      </c>
      <c r="X16" s="76">
        <v>8272.2978542500005</v>
      </c>
      <c r="Y16" s="74">
        <v>10719.64248203</v>
      </c>
      <c r="Z16" s="74">
        <v>25911.879000000001</v>
      </c>
      <c r="AA16" s="74">
        <v>0</v>
      </c>
      <c r="AB16" s="76">
        <v>0</v>
      </c>
      <c r="AC16" s="74">
        <v>0</v>
      </c>
      <c r="AD16" s="74">
        <v>37467.578819479997</v>
      </c>
      <c r="AE16" s="74">
        <v>0</v>
      </c>
      <c r="AF16" s="76">
        <v>0</v>
      </c>
      <c r="AG16" s="74">
        <v>0</v>
      </c>
      <c r="AH16" s="74">
        <v>19449.692248810003</v>
      </c>
      <c r="AI16" s="74">
        <v>36758.490755859995</v>
      </c>
      <c r="AJ16" s="76">
        <v>9508.7576499999996</v>
      </c>
      <c r="AK16" s="74">
        <v>3349.9260000000013</v>
      </c>
      <c r="AL16" s="74">
        <v>-16707.69470688</v>
      </c>
      <c r="AM16" s="74">
        <v>0</v>
      </c>
      <c r="AN16" s="76">
        <v>33901.25</v>
      </c>
      <c r="AO16" s="74">
        <v>-27000.2</v>
      </c>
      <c r="AP16" s="74">
        <v>-4593.3025150800004</v>
      </c>
      <c r="AQ16" s="74">
        <v>16696.799999999996</v>
      </c>
      <c r="AR16" s="76">
        <v>0</v>
      </c>
      <c r="AS16" s="74">
        <v>34687.5</v>
      </c>
      <c r="AT16" s="74">
        <v>-39277.063548799997</v>
      </c>
      <c r="AU16" s="74">
        <v>0</v>
      </c>
      <c r="AV16" s="76">
        <v>-2759.0194536899999</v>
      </c>
      <c r="AW16" s="74">
        <v>0</v>
      </c>
      <c r="AX16" s="74">
        <v>0</v>
      </c>
      <c r="AY16" s="74">
        <v>0</v>
      </c>
      <c r="AZ16" s="76">
        <v>0</v>
      </c>
      <c r="BA16" s="74">
        <v>0</v>
      </c>
      <c r="BB16" s="74">
        <v>0</v>
      </c>
      <c r="BC16" s="74">
        <v>0</v>
      </c>
      <c r="BD16" s="76">
        <v>0</v>
      </c>
      <c r="BE16" s="74">
        <v>0</v>
      </c>
      <c r="BF16" s="74">
        <v>20483.266453159998</v>
      </c>
      <c r="BG16" s="74">
        <v>0</v>
      </c>
    </row>
    <row r="17" spans="1:59" ht="20.100000000000001" customHeight="1" x14ac:dyDescent="0.25">
      <c r="A17" s="111"/>
      <c r="B17" s="23" t="str">
        <f>IF('0'!$A$1=1,"Інше зовнішнє фінансування","Other external financing")</f>
        <v>Інше зовнішнє фінансування</v>
      </c>
      <c r="C17" s="21">
        <v>305000</v>
      </c>
      <c r="D17" s="74">
        <v>7930.49</v>
      </c>
      <c r="E17" s="74">
        <v>9966.6250000000018</v>
      </c>
      <c r="F17" s="74">
        <v>0</v>
      </c>
      <c r="G17" s="75">
        <v>-4793.9400000000023</v>
      </c>
      <c r="H17" s="74">
        <v>0</v>
      </c>
      <c r="I17" s="74">
        <v>-3996.25</v>
      </c>
      <c r="J17" s="74">
        <v>28774.799999999999</v>
      </c>
      <c r="K17" s="75">
        <v>9991.2500000000036</v>
      </c>
      <c r="L17" s="74">
        <v>7993</v>
      </c>
      <c r="M17" s="74">
        <v>1998.25</v>
      </c>
      <c r="N17" s="74">
        <v>0</v>
      </c>
      <c r="O17" s="75">
        <v>23979</v>
      </c>
      <c r="P17" s="74">
        <v>0</v>
      </c>
      <c r="Q17" s="74">
        <v>0</v>
      </c>
      <c r="R17" s="74">
        <v>0</v>
      </c>
      <c r="S17" s="75">
        <v>0</v>
      </c>
      <c r="T17" s="74">
        <v>0</v>
      </c>
      <c r="U17" s="74">
        <v>0</v>
      </c>
      <c r="V17" s="74">
        <v>0</v>
      </c>
      <c r="W17" s="74">
        <v>0</v>
      </c>
      <c r="X17" s="76">
        <v>0</v>
      </c>
      <c r="Y17" s="74">
        <v>0</v>
      </c>
      <c r="Z17" s="74">
        <v>0</v>
      </c>
      <c r="AA17" s="74">
        <v>0</v>
      </c>
      <c r="AB17" s="76">
        <v>0</v>
      </c>
      <c r="AC17" s="74">
        <v>0</v>
      </c>
      <c r="AD17" s="74">
        <v>0</v>
      </c>
      <c r="AE17" s="74">
        <v>0</v>
      </c>
      <c r="AF17" s="76">
        <v>0</v>
      </c>
      <c r="AG17" s="74">
        <v>0</v>
      </c>
      <c r="AH17" s="74">
        <v>0</v>
      </c>
      <c r="AI17" s="74">
        <v>0</v>
      </c>
      <c r="AJ17" s="76">
        <v>0</v>
      </c>
      <c r="AK17" s="74">
        <v>0</v>
      </c>
      <c r="AL17" s="74">
        <v>0</v>
      </c>
      <c r="AM17" s="74">
        <v>0</v>
      </c>
      <c r="AN17" s="76">
        <v>0</v>
      </c>
      <c r="AO17" s="74">
        <v>0</v>
      </c>
      <c r="AP17" s="74">
        <v>0</v>
      </c>
      <c r="AQ17" s="74">
        <v>0</v>
      </c>
      <c r="AR17" s="76">
        <v>0</v>
      </c>
      <c r="AS17" s="74">
        <v>0</v>
      </c>
      <c r="AT17" s="74">
        <v>37930.182218269998</v>
      </c>
      <c r="AU17" s="74">
        <v>35502.849359400003</v>
      </c>
      <c r="AV17" s="76">
        <v>0</v>
      </c>
      <c r="AW17" s="74">
        <v>0</v>
      </c>
      <c r="AX17" s="74">
        <v>0</v>
      </c>
      <c r="AY17" s="74">
        <v>0</v>
      </c>
      <c r="AZ17" s="76">
        <v>0</v>
      </c>
      <c r="BA17" s="74">
        <v>0</v>
      </c>
      <c r="BB17" s="74">
        <v>0</v>
      </c>
      <c r="BC17" s="74">
        <v>0</v>
      </c>
      <c r="BD17" s="76">
        <v>0</v>
      </c>
      <c r="BE17" s="74">
        <v>0</v>
      </c>
      <c r="BF17" s="74">
        <v>0</v>
      </c>
      <c r="BG17" s="74">
        <v>0</v>
      </c>
    </row>
    <row r="18" spans="1:59" ht="20.100000000000001" customHeight="1" x14ac:dyDescent="0.25">
      <c r="A18" s="112"/>
      <c r="B18" s="42" t="s">
        <v>22</v>
      </c>
      <c r="C18" s="25">
        <v>307000</v>
      </c>
      <c r="D18" s="86">
        <v>0</v>
      </c>
      <c r="E18" s="86">
        <v>0</v>
      </c>
      <c r="F18" s="86">
        <v>0</v>
      </c>
      <c r="G18" s="87">
        <v>0</v>
      </c>
      <c r="H18" s="86">
        <v>0</v>
      </c>
      <c r="I18" s="86">
        <v>0</v>
      </c>
      <c r="J18" s="86">
        <v>0</v>
      </c>
      <c r="K18" s="87">
        <v>0</v>
      </c>
      <c r="L18" s="86">
        <v>0</v>
      </c>
      <c r="M18" s="86">
        <v>0</v>
      </c>
      <c r="N18" s="86">
        <v>0</v>
      </c>
      <c r="O18" s="87">
        <v>0</v>
      </c>
      <c r="P18" s="86">
        <v>0</v>
      </c>
      <c r="Q18" s="86">
        <v>0</v>
      </c>
      <c r="R18" s="86">
        <v>0</v>
      </c>
      <c r="S18" s="87">
        <v>0</v>
      </c>
      <c r="T18" s="86">
        <v>0</v>
      </c>
      <c r="U18" s="86">
        <v>0</v>
      </c>
      <c r="V18" s="86">
        <v>0</v>
      </c>
      <c r="W18" s="86">
        <v>19998.393158089999</v>
      </c>
      <c r="X18" s="88">
        <v>-8272.2978542500005</v>
      </c>
      <c r="Y18" s="86">
        <v>-10719.64248203</v>
      </c>
      <c r="Z18" s="86">
        <v>0</v>
      </c>
      <c r="AA18" s="86">
        <v>0</v>
      </c>
      <c r="AB18" s="88">
        <v>0</v>
      </c>
      <c r="AC18" s="86">
        <v>0</v>
      </c>
      <c r="AD18" s="86">
        <v>0</v>
      </c>
      <c r="AE18" s="86">
        <v>0</v>
      </c>
      <c r="AF18" s="88">
        <v>0</v>
      </c>
      <c r="AG18" s="86">
        <v>0</v>
      </c>
      <c r="AH18" s="86">
        <v>0</v>
      </c>
      <c r="AI18" s="86">
        <v>0</v>
      </c>
      <c r="AJ18" s="88">
        <v>0</v>
      </c>
      <c r="AK18" s="86">
        <v>0</v>
      </c>
      <c r="AL18" s="86">
        <v>0</v>
      </c>
      <c r="AM18" s="86">
        <v>0</v>
      </c>
      <c r="AN18" s="88">
        <v>0</v>
      </c>
      <c r="AO18" s="86">
        <v>0</v>
      </c>
      <c r="AP18" s="86">
        <v>-9004.4620279999999</v>
      </c>
      <c r="AQ18" s="86">
        <v>0</v>
      </c>
      <c r="AR18" s="88">
        <v>0</v>
      </c>
      <c r="AS18" s="86">
        <v>0</v>
      </c>
      <c r="AT18" s="86">
        <v>0</v>
      </c>
      <c r="AU18" s="86">
        <v>0</v>
      </c>
      <c r="AV18" s="88">
        <v>0</v>
      </c>
      <c r="AW18" s="86">
        <v>0</v>
      </c>
      <c r="AX18" s="86">
        <v>0</v>
      </c>
      <c r="AY18" s="86">
        <v>0</v>
      </c>
      <c r="AZ18" s="88">
        <v>0</v>
      </c>
      <c r="BA18" s="86">
        <v>0</v>
      </c>
      <c r="BB18" s="86">
        <v>0</v>
      </c>
      <c r="BC18" s="86">
        <v>0</v>
      </c>
      <c r="BD18" s="88">
        <v>0</v>
      </c>
      <c r="BE18" s="86">
        <v>0</v>
      </c>
      <c r="BF18" s="86">
        <v>-20483.266453159998</v>
      </c>
      <c r="BG18" s="86">
        <v>0</v>
      </c>
    </row>
    <row r="19" spans="1:59" ht="35.1" customHeight="1" x14ac:dyDescent="0.25">
      <c r="A19" s="122" t="str">
        <f>IF('0'!$A$1=1,"ЗА КЛАСИФІКАЦІЄЮ ФІНАНСУВАННЯ БЮДЖЕТУ ЗА ТИПОМ БОРГОВОГО ЗОБОВ'ЯЗАННЯ","CLASSIFICATION OF BUDGET FINANCING BY DEBT TYPE")</f>
        <v>ЗА КЛАСИФІКАЦІЄЮ ФІНАНСУВАННЯ БЮДЖЕТУ ЗА ТИПОМ БОРГОВОГО ЗОБОВ'ЯЗАННЯ</v>
      </c>
      <c r="B19" s="39" t="str">
        <f>IF('0'!$A$1=1,"Фінансування (дефіцит «+» / профіцит «-») **","Total financing (deficit «+» / surplus «-») **")</f>
        <v>Фінансування (дефіцит «+» / профіцит «-») **</v>
      </c>
      <c r="C19" s="16"/>
      <c r="D19" s="89">
        <v>903.21363042999565</v>
      </c>
      <c r="E19" s="89">
        <v>10053.816649040004</v>
      </c>
      <c r="F19" s="89">
        <v>-2758.9012505499977</v>
      </c>
      <c r="G19" s="90">
        <v>15359.426854660001</v>
      </c>
      <c r="H19" s="89">
        <v>-978.51565799999753</v>
      </c>
      <c r="I19" s="89">
        <v>7685.9278641900028</v>
      </c>
      <c r="J19" s="89">
        <v>17670.703100250001</v>
      </c>
      <c r="K19" s="90">
        <v>29067.105362460003</v>
      </c>
      <c r="L19" s="89">
        <v>4523.0693067699995</v>
      </c>
      <c r="M19" s="89">
        <v>18217.440094900005</v>
      </c>
      <c r="N19" s="89">
        <v>12468.85801453</v>
      </c>
      <c r="O19" s="90">
        <v>29497.301348329995</v>
      </c>
      <c r="P19" s="89">
        <v>4094.1631607699956</v>
      </c>
      <c r="Q19" s="89">
        <v>18592.141206910012</v>
      </c>
      <c r="R19" s="89">
        <v>17418.822480280003</v>
      </c>
      <c r="S19" s="90">
        <v>37947.678377730001</v>
      </c>
      <c r="T19" s="89">
        <v>-4168.8623788500081</v>
      </c>
      <c r="U19" s="89">
        <v>6278.0407227300002</v>
      </c>
      <c r="V19" s="89">
        <v>-10902.685133150002</v>
      </c>
      <c r="W19" s="89">
        <v>53961.028547780013</v>
      </c>
      <c r="X19" s="91">
        <v>10566.782795820003</v>
      </c>
      <c r="Y19" s="89">
        <v>24521.672635719999</v>
      </c>
      <c r="Z19" s="89">
        <v>28313.59558917</v>
      </c>
      <c r="AA19" s="89">
        <v>6860.0051940099947</v>
      </c>
      <c r="AB19" s="91">
        <v>9742.6625185699977</v>
      </c>
      <c r="AC19" s="89">
        <v>-38774.537744019995</v>
      </c>
      <c r="AD19" s="89">
        <v>14054.51784850402</v>
      </c>
      <c r="AE19" s="89">
        <v>62859.444283559991</v>
      </c>
      <c r="AF19" s="91">
        <v>20563.253147260006</v>
      </c>
      <c r="AG19" s="89">
        <v>-10844.92115804999</v>
      </c>
      <c r="AH19" s="89">
        <v>-2413.4923773499941</v>
      </c>
      <c r="AI19" s="89">
        <v>51946.309695650038</v>
      </c>
      <c r="AJ19" s="91">
        <v>26159.138492720005</v>
      </c>
      <c r="AK19" s="89">
        <v>-25285.941849799976</v>
      </c>
      <c r="AL19" s="89">
        <v>19784.685418760022</v>
      </c>
      <c r="AM19" s="89">
        <v>60335.815107829956</v>
      </c>
      <c r="AN19" s="91">
        <v>32779.55204843</v>
      </c>
      <c r="AO19" s="89">
        <v>-13936.247370940007</v>
      </c>
      <c r="AP19" s="89">
        <v>62904.641264730024</v>
      </c>
      <c r="AQ19" s="89">
        <v>135863.04621109998</v>
      </c>
      <c r="AR19" s="91">
        <v>25418.285594279998</v>
      </c>
      <c r="AS19" s="89">
        <v>17751.511009980004</v>
      </c>
      <c r="AT19" s="89">
        <v>-3391.392976150004</v>
      </c>
      <c r="AU19" s="89">
        <v>159065.41395129001</v>
      </c>
      <c r="AV19" s="91">
        <v>56125.711520910001</v>
      </c>
      <c r="AW19" s="89">
        <v>352294.75849152001</v>
      </c>
      <c r="AX19" s="89">
        <v>86922.724316850072</v>
      </c>
      <c r="AY19" s="89">
        <v>419524.84714901994</v>
      </c>
      <c r="AZ19" s="91">
        <v>221405.75174946</v>
      </c>
      <c r="BA19" s="89">
        <v>256645.43252236003</v>
      </c>
      <c r="BB19" s="89">
        <v>324580.16997634002</v>
      </c>
      <c r="BC19" s="89">
        <v>534241.2765787798</v>
      </c>
      <c r="BD19" s="91">
        <v>197896.65160104999</v>
      </c>
      <c r="BE19" s="89">
        <v>416602.23269993003</v>
      </c>
      <c r="BF19" s="89">
        <v>188393.03077175992</v>
      </c>
      <c r="BG19" s="89">
        <v>556461.99062166014</v>
      </c>
    </row>
    <row r="20" spans="1:59" ht="25.2" customHeight="1" x14ac:dyDescent="0.25">
      <c r="A20" s="122"/>
      <c r="B20" s="43" t="str">
        <f>IF('0'!$A$1=1,"Фінансування за борговими операціями","Financing under debt transactions")</f>
        <v>Фінансування за борговими операціями</v>
      </c>
      <c r="C20" s="21">
        <v>400000</v>
      </c>
      <c r="D20" s="74">
        <v>8322.2042204499958</v>
      </c>
      <c r="E20" s="74">
        <v>28990.101986810005</v>
      </c>
      <c r="F20" s="74">
        <v>-11143.070043669999</v>
      </c>
      <c r="G20" s="75">
        <v>8857.8017107600026</v>
      </c>
      <c r="H20" s="74">
        <v>12915.814865800001</v>
      </c>
      <c r="I20" s="74">
        <v>4539.3913986900025</v>
      </c>
      <c r="J20" s="74">
        <v>19262.957970950007</v>
      </c>
      <c r="K20" s="75">
        <v>4998.0276282800041</v>
      </c>
      <c r="L20" s="74">
        <v>29471.349555690002</v>
      </c>
      <c r="M20" s="74">
        <v>12652.67870602</v>
      </c>
      <c r="N20" s="74">
        <v>10030.963530400004</v>
      </c>
      <c r="O20" s="75">
        <v>28883.821261729994</v>
      </c>
      <c r="P20" s="74">
        <v>9918.0897471599965</v>
      </c>
      <c r="Q20" s="74">
        <v>52341.028862050007</v>
      </c>
      <c r="R20" s="74">
        <v>93300.402683440014</v>
      </c>
      <c r="S20" s="75">
        <v>46274.130938469985</v>
      </c>
      <c r="T20" s="74">
        <v>56773.935665950004</v>
      </c>
      <c r="U20" s="74">
        <v>25591.768131299992</v>
      </c>
      <c r="V20" s="74">
        <v>29997.020732010002</v>
      </c>
      <c r="W20" s="74">
        <v>5144.5607417100109</v>
      </c>
      <c r="X20" s="76">
        <v>24357.143492780004</v>
      </c>
      <c r="Y20" s="74">
        <v>22154.112610810003</v>
      </c>
      <c r="Z20" s="74">
        <v>20670.614918840009</v>
      </c>
      <c r="AA20" s="74">
        <v>110081.00633588003</v>
      </c>
      <c r="AB20" s="76">
        <v>28381.699804969998</v>
      </c>
      <c r="AC20" s="74">
        <v>3130.8972811800013</v>
      </c>
      <c r="AD20" s="74">
        <v>48996.548852394029</v>
      </c>
      <c r="AE20" s="74">
        <v>39927.624285289974</v>
      </c>
      <c r="AF20" s="76">
        <v>-6256.0498739999966</v>
      </c>
      <c r="AG20" s="74">
        <v>-11618.833829609986</v>
      </c>
      <c r="AH20" s="74">
        <v>6393.2180182700049</v>
      </c>
      <c r="AI20" s="74">
        <v>63586.754297250023</v>
      </c>
      <c r="AJ20" s="76">
        <v>21009.720697189994</v>
      </c>
      <c r="AK20" s="74">
        <v>15155.523267630029</v>
      </c>
      <c r="AL20" s="74">
        <v>27822.257351130014</v>
      </c>
      <c r="AM20" s="74">
        <v>16496.401350739965</v>
      </c>
      <c r="AN20" s="76">
        <v>37593.487469769992</v>
      </c>
      <c r="AO20" s="74">
        <v>69189.850281799998</v>
      </c>
      <c r="AP20" s="74">
        <v>-33722.444511189969</v>
      </c>
      <c r="AQ20" s="74">
        <v>172040.61408494998</v>
      </c>
      <c r="AR20" s="76">
        <v>12892.69031735</v>
      </c>
      <c r="AS20" s="74">
        <v>20832.911349359998</v>
      </c>
      <c r="AT20" s="74">
        <v>-20630.581732129998</v>
      </c>
      <c r="AU20" s="74">
        <v>168882.25813077998</v>
      </c>
      <c r="AV20" s="76">
        <v>69182.776336580006</v>
      </c>
      <c r="AW20" s="74">
        <v>283047.19865510002</v>
      </c>
      <c r="AX20" s="74">
        <v>118278.05727046001</v>
      </c>
      <c r="AY20" s="74">
        <v>390031.22900255997</v>
      </c>
      <c r="AZ20" s="76">
        <v>307656.44021406997</v>
      </c>
      <c r="BA20" s="74">
        <v>328822.69965908007</v>
      </c>
      <c r="BB20" s="74">
        <v>240274.62755829998</v>
      </c>
      <c r="BC20" s="74">
        <v>392063.45799158007</v>
      </c>
      <c r="BD20" s="76">
        <v>365753.57641894999</v>
      </c>
      <c r="BE20" s="74">
        <v>131513.15101527999</v>
      </c>
      <c r="BF20" s="74">
        <v>263570.00729035004</v>
      </c>
      <c r="BG20" s="74">
        <v>648141.33608427993</v>
      </c>
    </row>
    <row r="21" spans="1:59" ht="20.100000000000001" customHeight="1" x14ac:dyDescent="0.25">
      <c r="A21" s="122"/>
      <c r="B21" s="44" t="str">
        <f>IF('0'!$A$1=1,"Запозичення","Borrowing")</f>
        <v>Запозичення</v>
      </c>
      <c r="C21" s="21">
        <v>401000</v>
      </c>
      <c r="D21" s="74">
        <v>23579.377038539998</v>
      </c>
      <c r="E21" s="74">
        <v>35936.064416809997</v>
      </c>
      <c r="F21" s="74">
        <v>1849.4242020300007</v>
      </c>
      <c r="G21" s="75">
        <v>19289.675706950002</v>
      </c>
      <c r="H21" s="74">
        <v>23650.18760745</v>
      </c>
      <c r="I21" s="74">
        <v>26695.69310547</v>
      </c>
      <c r="J21" s="74">
        <v>36688.048696209997</v>
      </c>
      <c r="K21" s="75">
        <v>22764.985539249989</v>
      </c>
      <c r="L21" s="74">
        <v>44229.89892811</v>
      </c>
      <c r="M21" s="74">
        <v>32992.469752630008</v>
      </c>
      <c r="N21" s="74">
        <v>29766.715965230003</v>
      </c>
      <c r="O21" s="75">
        <v>53886.728418879982</v>
      </c>
      <c r="P21" s="74">
        <v>27169.6665526</v>
      </c>
      <c r="Q21" s="74">
        <v>83068.348832429998</v>
      </c>
      <c r="R21" s="74">
        <v>116107.61726352001</v>
      </c>
      <c r="S21" s="75">
        <v>96307.803889020026</v>
      </c>
      <c r="T21" s="74">
        <v>91034.929693810001</v>
      </c>
      <c r="U21" s="74">
        <v>66736.078184059996</v>
      </c>
      <c r="V21" s="74">
        <v>52538.030740859977</v>
      </c>
      <c r="W21" s="74">
        <v>303785.42128628999</v>
      </c>
      <c r="X21" s="76">
        <v>57438.359430580007</v>
      </c>
      <c r="Y21" s="74">
        <v>57253.463030079991</v>
      </c>
      <c r="Z21" s="74">
        <v>55550.990787339993</v>
      </c>
      <c r="AA21" s="74">
        <v>137422.04883910005</v>
      </c>
      <c r="AB21" s="76">
        <v>37148.72253305</v>
      </c>
      <c r="AC21" s="74">
        <v>27585.003620689997</v>
      </c>
      <c r="AD21" s="74">
        <v>121812.35965464002</v>
      </c>
      <c r="AE21" s="74">
        <v>292153.03292547003</v>
      </c>
      <c r="AF21" s="76">
        <v>50649.053321790008</v>
      </c>
      <c r="AG21" s="74">
        <v>36202.473891130008</v>
      </c>
      <c r="AH21" s="74">
        <v>54324.473726850003</v>
      </c>
      <c r="AI21" s="74">
        <v>145396.89335140004</v>
      </c>
      <c r="AJ21" s="76">
        <v>115307.36324522</v>
      </c>
      <c r="AK21" s="74">
        <v>131529.36410210002</v>
      </c>
      <c r="AL21" s="74">
        <v>114980.36409262003</v>
      </c>
      <c r="AM21" s="74">
        <v>63879.389324059943</v>
      </c>
      <c r="AN21" s="76">
        <v>98961.832354209997</v>
      </c>
      <c r="AO21" s="74">
        <v>163982.98661455998</v>
      </c>
      <c r="AP21" s="74">
        <v>149736.70204556</v>
      </c>
      <c r="AQ21" s="74">
        <v>226933.78463323996</v>
      </c>
      <c r="AR21" s="76">
        <v>119768.21031154</v>
      </c>
      <c r="AS21" s="74">
        <v>144958.38780229999</v>
      </c>
      <c r="AT21" s="74">
        <v>106013.11769217002</v>
      </c>
      <c r="AU21" s="74">
        <v>252322.84008439007</v>
      </c>
      <c r="AV21" s="76">
        <v>165327.51773162</v>
      </c>
      <c r="AW21" s="74">
        <v>401744.83048901998</v>
      </c>
      <c r="AX21" s="74">
        <v>208083.91023467993</v>
      </c>
      <c r="AY21" s="74">
        <v>533947.36662468</v>
      </c>
      <c r="AZ21" s="76">
        <v>404367.93777409999</v>
      </c>
      <c r="BA21" s="74">
        <v>477065.33217038994</v>
      </c>
      <c r="BB21" s="74">
        <v>344442.22207503999</v>
      </c>
      <c r="BC21" s="74">
        <v>478297.54686709028</v>
      </c>
      <c r="BD21" s="76">
        <v>481091.05504579999</v>
      </c>
      <c r="BE21" s="74">
        <v>275327.10641176003</v>
      </c>
      <c r="BF21" s="74">
        <v>976848.83735769987</v>
      </c>
      <c r="BG21" s="74">
        <v>805841.5559221101</v>
      </c>
    </row>
    <row r="22" spans="1:59" ht="20.100000000000001" customHeight="1" x14ac:dyDescent="0.25">
      <c r="A22" s="122"/>
      <c r="B22" s="44" t="str">
        <f>IF('0'!$A$1=1,"Погашення","Repayment")</f>
        <v>Погашення</v>
      </c>
      <c r="C22" s="21">
        <v>402000</v>
      </c>
      <c r="D22" s="74">
        <v>-15257.172818090001</v>
      </c>
      <c r="E22" s="74">
        <v>-6945.9624299999978</v>
      </c>
      <c r="F22" s="74">
        <v>-12992.494245700003</v>
      </c>
      <c r="G22" s="75">
        <v>-10431.873996190006</v>
      </c>
      <c r="H22" s="74">
        <v>-10734.372741650001</v>
      </c>
      <c r="I22" s="74">
        <v>-22156.301706779999</v>
      </c>
      <c r="J22" s="74">
        <v>-17425.090725260001</v>
      </c>
      <c r="K22" s="75">
        <v>-17766.957910969999</v>
      </c>
      <c r="L22" s="74">
        <v>-14758.549372420002</v>
      </c>
      <c r="M22" s="74">
        <v>-20339.791046609997</v>
      </c>
      <c r="N22" s="74">
        <v>-19735.752434829999</v>
      </c>
      <c r="O22" s="75">
        <v>-25002.907157149995</v>
      </c>
      <c r="P22" s="74">
        <v>-17251.57680544</v>
      </c>
      <c r="Q22" s="74">
        <v>-30727.319970380002</v>
      </c>
      <c r="R22" s="74">
        <v>-22807.214580080006</v>
      </c>
      <c r="S22" s="75">
        <v>-50033.672950549997</v>
      </c>
      <c r="T22" s="74">
        <v>-34260.994027859997</v>
      </c>
      <c r="U22" s="74">
        <v>-41144.310052759989</v>
      </c>
      <c r="V22" s="74">
        <v>-22541.010008849989</v>
      </c>
      <c r="W22" s="74">
        <v>-318639.25370267004</v>
      </c>
      <c r="X22" s="76">
        <v>-24808.918083549997</v>
      </c>
      <c r="Y22" s="74">
        <v>-24379.70793724</v>
      </c>
      <c r="Z22" s="74">
        <v>-34880.375868499999</v>
      </c>
      <c r="AA22" s="74">
        <v>-27341.04250322</v>
      </c>
      <c r="AB22" s="76">
        <v>-8767.0227280800009</v>
      </c>
      <c r="AC22" s="74">
        <v>-29693.014090149998</v>
      </c>
      <c r="AD22" s="74">
        <v>-72815.810802246007</v>
      </c>
      <c r="AE22" s="74">
        <v>-252225.40864017999</v>
      </c>
      <c r="AF22" s="76">
        <v>-56905.103195789998</v>
      </c>
      <c r="AG22" s="74">
        <v>-47821.307720739991</v>
      </c>
      <c r="AH22" s="74">
        <v>-47931.255708579978</v>
      </c>
      <c r="AI22" s="74">
        <v>-81810.139054149971</v>
      </c>
      <c r="AJ22" s="76">
        <v>-94297.642548030009</v>
      </c>
      <c r="AK22" s="74">
        <v>-116373.84083447</v>
      </c>
      <c r="AL22" s="74">
        <v>-87158.106741490017</v>
      </c>
      <c r="AM22" s="74">
        <v>-47382.987973320007</v>
      </c>
      <c r="AN22" s="76">
        <v>-61368.344884439997</v>
      </c>
      <c r="AO22" s="74">
        <v>-94793.136332759997</v>
      </c>
      <c r="AP22" s="74">
        <v>-174454.68369251001</v>
      </c>
      <c r="AQ22" s="74">
        <v>-54893.170548289956</v>
      </c>
      <c r="AR22" s="76">
        <v>-106875.51999419001</v>
      </c>
      <c r="AS22" s="74">
        <v>-124125.47645294001</v>
      </c>
      <c r="AT22" s="74">
        <v>-126643.69942429996</v>
      </c>
      <c r="AU22" s="74">
        <v>-83440.581953610003</v>
      </c>
      <c r="AV22" s="76">
        <v>-96144.741395039993</v>
      </c>
      <c r="AW22" s="74">
        <v>-118697.63183391999</v>
      </c>
      <c r="AX22" s="74">
        <v>-89805.852964220016</v>
      </c>
      <c r="AY22" s="74">
        <v>-143916.13762212003</v>
      </c>
      <c r="AZ22" s="76">
        <v>-97850.262560029994</v>
      </c>
      <c r="BA22" s="74">
        <v>-148242.63251130999</v>
      </c>
      <c r="BB22" s="74">
        <v>-104167.59451674006</v>
      </c>
      <c r="BC22" s="74">
        <v>-86234.088875509959</v>
      </c>
      <c r="BD22" s="76">
        <v>-115337.47862685</v>
      </c>
      <c r="BE22" s="74">
        <v>-143813.95539647999</v>
      </c>
      <c r="BF22" s="74">
        <v>-692795.56361418986</v>
      </c>
      <c r="BG22" s="74">
        <v>-157700.21983783017</v>
      </c>
    </row>
    <row r="23" spans="1:59" ht="20.100000000000001" customHeight="1" x14ac:dyDescent="0.25">
      <c r="A23" s="122"/>
      <c r="B23" s="44" t="s">
        <v>22</v>
      </c>
      <c r="C23" s="21">
        <v>403000</v>
      </c>
      <c r="D23" s="74">
        <v>0</v>
      </c>
      <c r="E23" s="74">
        <v>0</v>
      </c>
      <c r="F23" s="74">
        <v>0</v>
      </c>
      <c r="G23" s="75">
        <v>0</v>
      </c>
      <c r="H23" s="74">
        <v>0</v>
      </c>
      <c r="I23" s="74">
        <v>0</v>
      </c>
      <c r="J23" s="74">
        <v>0</v>
      </c>
      <c r="K23" s="75">
        <v>0</v>
      </c>
      <c r="L23" s="74">
        <v>0</v>
      </c>
      <c r="M23" s="74">
        <v>0</v>
      </c>
      <c r="N23" s="74">
        <v>0</v>
      </c>
      <c r="O23" s="75">
        <v>0</v>
      </c>
      <c r="P23" s="74">
        <v>0</v>
      </c>
      <c r="Q23" s="74">
        <v>0</v>
      </c>
      <c r="R23" s="74">
        <v>0</v>
      </c>
      <c r="S23" s="75">
        <v>0</v>
      </c>
      <c r="T23" s="74">
        <v>0</v>
      </c>
      <c r="U23" s="74">
        <v>0</v>
      </c>
      <c r="V23" s="74">
        <v>0</v>
      </c>
      <c r="W23" s="74">
        <v>19998.393158090003</v>
      </c>
      <c r="X23" s="76">
        <v>-8272.2978542500005</v>
      </c>
      <c r="Y23" s="74">
        <v>-10719.64248203</v>
      </c>
      <c r="Z23" s="74">
        <v>0</v>
      </c>
      <c r="AA23" s="74">
        <v>0</v>
      </c>
      <c r="AB23" s="76">
        <v>0</v>
      </c>
      <c r="AC23" s="74">
        <v>5238.9077506399999</v>
      </c>
      <c r="AD23" s="74">
        <v>0</v>
      </c>
      <c r="AE23" s="74">
        <v>0</v>
      </c>
      <c r="AF23" s="76">
        <v>0</v>
      </c>
      <c r="AG23" s="74">
        <v>0</v>
      </c>
      <c r="AH23" s="74">
        <v>0</v>
      </c>
      <c r="AI23" s="74">
        <v>0</v>
      </c>
      <c r="AJ23" s="76">
        <v>0</v>
      </c>
      <c r="AK23" s="74">
        <v>0</v>
      </c>
      <c r="AL23" s="74">
        <v>0</v>
      </c>
      <c r="AM23" s="74">
        <v>0</v>
      </c>
      <c r="AN23" s="76">
        <v>0</v>
      </c>
      <c r="AO23" s="74">
        <v>0</v>
      </c>
      <c r="AP23" s="74">
        <v>-9004.4628642400003</v>
      </c>
      <c r="AQ23" s="74">
        <v>0</v>
      </c>
      <c r="AR23" s="76">
        <v>0</v>
      </c>
      <c r="AS23" s="74">
        <v>0</v>
      </c>
      <c r="AT23" s="74">
        <v>0</v>
      </c>
      <c r="AU23" s="74">
        <v>0</v>
      </c>
      <c r="AV23" s="76">
        <v>0</v>
      </c>
      <c r="AW23" s="74">
        <v>0</v>
      </c>
      <c r="AX23" s="74">
        <v>0</v>
      </c>
      <c r="AY23" s="74">
        <v>0</v>
      </c>
      <c r="AZ23" s="76">
        <v>1138.7650000000001</v>
      </c>
      <c r="BA23" s="74">
        <v>0</v>
      </c>
      <c r="BB23" s="74">
        <v>0</v>
      </c>
      <c r="BC23" s="74">
        <v>0</v>
      </c>
      <c r="BD23" s="76">
        <v>0</v>
      </c>
      <c r="BE23" s="74">
        <v>0</v>
      </c>
      <c r="BF23" s="74">
        <v>-20483.266453159998</v>
      </c>
      <c r="BG23" s="74">
        <v>0</v>
      </c>
    </row>
    <row r="24" spans="1:59" ht="25.2" customHeight="1" x14ac:dyDescent="0.25">
      <c r="A24" s="122"/>
      <c r="B24" s="43" t="str">
        <f>IF('0'!$A$1=1,"Фінансування за рахунок надходжень від приватизації","Privatization")</f>
        <v>Фінансування за рахунок надходжень від приватизації</v>
      </c>
      <c r="C24" s="21">
        <v>500000</v>
      </c>
      <c r="D24" s="74">
        <v>1094.40764949</v>
      </c>
      <c r="E24" s="74">
        <v>9865.8675881800009</v>
      </c>
      <c r="F24" s="74">
        <v>33.912986530000126</v>
      </c>
      <c r="G24" s="75">
        <v>486.11736546999964</v>
      </c>
      <c r="H24" s="74">
        <v>4086.3346078499999</v>
      </c>
      <c r="I24" s="74">
        <v>1007.6758051399993</v>
      </c>
      <c r="J24" s="74">
        <v>257.07116831999883</v>
      </c>
      <c r="K24" s="75">
        <v>1412.4633125100008</v>
      </c>
      <c r="L24" s="74">
        <v>25.83061206</v>
      </c>
      <c r="M24" s="74">
        <v>147.13959259999999</v>
      </c>
      <c r="N24" s="74">
        <v>743.07458913000005</v>
      </c>
      <c r="O24" s="75">
        <v>563.92388134000009</v>
      </c>
      <c r="P24" s="74">
        <v>47.665758059999995</v>
      </c>
      <c r="Q24" s="74">
        <v>5.0901178199999961</v>
      </c>
      <c r="R24" s="74">
        <v>5.7007947300000055</v>
      </c>
      <c r="S24" s="75">
        <v>408.46405630999999</v>
      </c>
      <c r="T24" s="74">
        <v>104.087772</v>
      </c>
      <c r="U24" s="74">
        <v>12.696049850000009</v>
      </c>
      <c r="V24" s="74">
        <v>10.05858846000001</v>
      </c>
      <c r="W24" s="74">
        <v>24.646278450000011</v>
      </c>
      <c r="X24" s="76">
        <v>24.321710340000003</v>
      </c>
      <c r="Y24" s="74">
        <v>17.727795659999998</v>
      </c>
      <c r="Z24" s="74">
        <v>30.810490540000011</v>
      </c>
      <c r="AA24" s="74">
        <v>116.06300813</v>
      </c>
      <c r="AB24" s="76">
        <v>17.01244707</v>
      </c>
      <c r="AC24" s="74">
        <v>93.785808450000019</v>
      </c>
      <c r="AD24" s="74">
        <v>3191.9575878399996</v>
      </c>
      <c r="AE24" s="74">
        <v>74.0030123800002</v>
      </c>
      <c r="AF24" s="76">
        <v>34.631883460000005</v>
      </c>
      <c r="AG24" s="74">
        <v>15.271777049999997</v>
      </c>
      <c r="AH24" s="74">
        <v>27.441837610000015</v>
      </c>
      <c r="AI24" s="74">
        <v>191.40970068000001</v>
      </c>
      <c r="AJ24" s="76">
        <v>183.97759181999999</v>
      </c>
      <c r="AK24" s="74">
        <v>81.555674420000003</v>
      </c>
      <c r="AL24" s="74">
        <v>132.70532215000003</v>
      </c>
      <c r="AM24" s="74">
        <v>151.27739831000008</v>
      </c>
      <c r="AN24" s="76">
        <v>202.28538114999998</v>
      </c>
      <c r="AO24" s="74">
        <v>304.57980125</v>
      </c>
      <c r="AP24" s="74">
        <v>1385.6860051999997</v>
      </c>
      <c r="AQ24" s="74">
        <v>355.62658166999995</v>
      </c>
      <c r="AR24" s="76">
        <v>529.68709856999999</v>
      </c>
      <c r="AS24" s="74">
        <v>519.21500508999998</v>
      </c>
      <c r="AT24" s="74">
        <v>1037.4472259700003</v>
      </c>
      <c r="AU24" s="74">
        <v>3011.5148078599996</v>
      </c>
      <c r="AV24" s="76">
        <v>296.86541169999998</v>
      </c>
      <c r="AW24" s="74">
        <v>0.73414592999995421</v>
      </c>
      <c r="AX24" s="74">
        <v>5.9797569599999747</v>
      </c>
      <c r="AY24" s="74">
        <v>1408.4412870900001</v>
      </c>
      <c r="AZ24" s="76">
        <v>902.12909817999991</v>
      </c>
      <c r="BA24" s="74">
        <v>915.95241145000034</v>
      </c>
      <c r="BB24" s="74">
        <v>865.56145138000022</v>
      </c>
      <c r="BC24" s="74">
        <v>470.79856663999942</v>
      </c>
      <c r="BD24" s="76">
        <v>607.53171669000005</v>
      </c>
      <c r="BE24" s="74">
        <v>443.1311419299999</v>
      </c>
      <c r="BF24" s="74">
        <v>1177.8667194999998</v>
      </c>
      <c r="BG24" s="74">
        <v>7710.0762082599995</v>
      </c>
    </row>
    <row r="25" spans="1:59" ht="25.2" customHeight="1" x14ac:dyDescent="0.25">
      <c r="A25" s="122"/>
      <c r="B25" s="43" t="str">
        <f>IF('0'!$A$1=1,"Фінансування за активними операціями","Financing under asset-side transactions")</f>
        <v>Фінансування за активними операціями</v>
      </c>
      <c r="C25" s="21">
        <v>600000</v>
      </c>
      <c r="D25" s="74">
        <v>-8513.3982395100011</v>
      </c>
      <c r="E25" s="74">
        <v>-28802.152925949995</v>
      </c>
      <c r="F25" s="74">
        <v>8350.2558065900048</v>
      </c>
      <c r="G25" s="75">
        <v>6015.5077784299974</v>
      </c>
      <c r="H25" s="74">
        <v>-17980.665131649999</v>
      </c>
      <c r="I25" s="74">
        <v>2138.8606603599983</v>
      </c>
      <c r="J25" s="74">
        <v>-1849.3260390199976</v>
      </c>
      <c r="K25" s="75">
        <v>22656.614421669998</v>
      </c>
      <c r="L25" s="74">
        <v>-24974.110860980003</v>
      </c>
      <c r="M25" s="74">
        <v>5417.6217962800001</v>
      </c>
      <c r="N25" s="74">
        <v>1694.8198950000005</v>
      </c>
      <c r="O25" s="75">
        <v>49.556205259999842</v>
      </c>
      <c r="P25" s="74">
        <v>-5871.5923444500013</v>
      </c>
      <c r="Q25" s="74">
        <v>-33753.977772959995</v>
      </c>
      <c r="R25" s="74">
        <v>-75887.280997890004</v>
      </c>
      <c r="S25" s="75">
        <v>-8734.9166170500102</v>
      </c>
      <c r="T25" s="74">
        <v>-61046.885816800015</v>
      </c>
      <c r="U25" s="74">
        <v>-19326.423458420002</v>
      </c>
      <c r="V25" s="74">
        <v>-40909.76445362001</v>
      </c>
      <c r="W25" s="74">
        <v>48791.821527619992</v>
      </c>
      <c r="X25" s="76">
        <v>-13814.682407299999</v>
      </c>
      <c r="Y25" s="74">
        <v>2349.8322292499997</v>
      </c>
      <c r="Z25" s="74">
        <v>7612.1701797900005</v>
      </c>
      <c r="AA25" s="74">
        <v>-103337.06415000002</v>
      </c>
      <c r="AB25" s="76">
        <v>-18656.049733469998</v>
      </c>
      <c r="AC25" s="74">
        <v>-41999.220833649997</v>
      </c>
      <c r="AD25" s="74">
        <v>-38133.988591729998</v>
      </c>
      <c r="AE25" s="74">
        <v>22857.816985890007</v>
      </c>
      <c r="AF25" s="76">
        <v>26784.671137800004</v>
      </c>
      <c r="AG25" s="74">
        <v>758.64089451000109</v>
      </c>
      <c r="AH25" s="74">
        <v>-8834.1522332300046</v>
      </c>
      <c r="AI25" s="74">
        <v>-11831.85430228</v>
      </c>
      <c r="AJ25" s="76">
        <v>4965.4402037100044</v>
      </c>
      <c r="AK25" s="74">
        <v>-40523.020791850009</v>
      </c>
      <c r="AL25" s="74">
        <v>-8170.2772545199841</v>
      </c>
      <c r="AM25" s="74">
        <v>43688.136358780001</v>
      </c>
      <c r="AN25" s="76">
        <v>-5016.2208024899955</v>
      </c>
      <c r="AO25" s="74">
        <v>-83430.677453990007</v>
      </c>
      <c r="AP25" s="74">
        <v>95241.399770719989</v>
      </c>
      <c r="AQ25" s="74">
        <v>-36533.194455519988</v>
      </c>
      <c r="AR25" s="76">
        <v>11995.908178360001</v>
      </c>
      <c r="AS25" s="74">
        <v>-3600.6153444700012</v>
      </c>
      <c r="AT25" s="74">
        <v>16201.741530010002</v>
      </c>
      <c r="AU25" s="74">
        <v>-12828.358987350002</v>
      </c>
      <c r="AV25" s="76">
        <v>-13353.930227370001</v>
      </c>
      <c r="AW25" s="74">
        <v>69246.825690490004</v>
      </c>
      <c r="AX25" s="74">
        <v>-31361.312710570004</v>
      </c>
      <c r="AY25" s="74">
        <v>28085.176859369996</v>
      </c>
      <c r="AZ25" s="76">
        <v>-87152.817562789976</v>
      </c>
      <c r="BA25" s="74">
        <v>-73093.219548170018</v>
      </c>
      <c r="BB25" s="74">
        <v>83439.98096665999</v>
      </c>
      <c r="BC25" s="74">
        <v>141707.02002056001</v>
      </c>
      <c r="BD25" s="76">
        <v>-168464.45653458999</v>
      </c>
      <c r="BE25" s="74">
        <v>284645.95054271998</v>
      </c>
      <c r="BF25" s="74">
        <v>-76354.84323808999</v>
      </c>
      <c r="BG25" s="74">
        <v>-99389.421670879994</v>
      </c>
    </row>
    <row r="26" spans="1:59" ht="35.1" customHeight="1" x14ac:dyDescent="0.25">
      <c r="A26" s="122"/>
      <c r="B26" s="44" t="str">
        <f>IF('0'!$A$1=1,"Зміни обсягів депозитів і цінних паперів, що використовуються для управління ліквідністю","Changes in volumes of deposits and securities used for liquidity management")</f>
        <v>Зміни обсягів депозитів і цінних паперів, що використовуються для управління ліквідністю</v>
      </c>
      <c r="C26" s="21">
        <v>601000</v>
      </c>
      <c r="D26" s="74">
        <v>0</v>
      </c>
      <c r="E26" s="74">
        <v>-17354.001</v>
      </c>
      <c r="F26" s="74">
        <v>0</v>
      </c>
      <c r="G26" s="75">
        <v>-4000</v>
      </c>
      <c r="H26" s="74">
        <v>-6000</v>
      </c>
      <c r="I26" s="74">
        <v>0</v>
      </c>
      <c r="J26" s="74">
        <v>-1000</v>
      </c>
      <c r="K26" s="75">
        <v>0</v>
      </c>
      <c r="L26" s="74">
        <v>-8000</v>
      </c>
      <c r="M26" s="74">
        <v>0</v>
      </c>
      <c r="N26" s="74">
        <v>-5000</v>
      </c>
      <c r="O26" s="75">
        <v>-1700</v>
      </c>
      <c r="P26" s="74">
        <v>-11066.4</v>
      </c>
      <c r="Q26" s="74">
        <v>-11800.000000000002</v>
      </c>
      <c r="R26" s="74">
        <v>-73743.176000000007</v>
      </c>
      <c r="S26" s="75">
        <v>-26716.47</v>
      </c>
      <c r="T26" s="74">
        <v>-17200</v>
      </c>
      <c r="U26" s="74">
        <v>-30503.998</v>
      </c>
      <c r="V26" s="74">
        <v>-10833</v>
      </c>
      <c r="W26" s="74">
        <v>-16064.04970000001</v>
      </c>
      <c r="X26" s="76">
        <v>-14274.52</v>
      </c>
      <c r="Y26" s="74">
        <v>0</v>
      </c>
      <c r="Z26" s="74">
        <v>0</v>
      </c>
      <c r="AA26" s="74">
        <v>-114940.99800000001</v>
      </c>
      <c r="AB26" s="76">
        <v>-26387.881999999998</v>
      </c>
      <c r="AC26" s="74">
        <v>0</v>
      </c>
      <c r="AD26" s="74">
        <v>-22499.994999999995</v>
      </c>
      <c r="AE26" s="74">
        <v>-21815.119999999995</v>
      </c>
      <c r="AF26" s="76">
        <v>0</v>
      </c>
      <c r="AG26" s="74">
        <v>0</v>
      </c>
      <c r="AH26" s="74">
        <v>1000</v>
      </c>
      <c r="AI26" s="74">
        <v>0</v>
      </c>
      <c r="AJ26" s="76">
        <v>3250</v>
      </c>
      <c r="AK26" s="74">
        <v>3250</v>
      </c>
      <c r="AL26" s="74">
        <v>2617.630000000001</v>
      </c>
      <c r="AM26" s="74">
        <v>0</v>
      </c>
      <c r="AN26" s="76">
        <v>2000.13714286</v>
      </c>
      <c r="AO26" s="74">
        <v>0</v>
      </c>
      <c r="AP26" s="74">
        <v>-6839.9991637600015</v>
      </c>
      <c r="AQ26" s="74">
        <v>0</v>
      </c>
      <c r="AR26" s="76">
        <v>2002.3345054900001</v>
      </c>
      <c r="AS26" s="74">
        <v>-1800</v>
      </c>
      <c r="AT26" s="74">
        <v>2069.4593406600002</v>
      </c>
      <c r="AU26" s="74">
        <v>-20000</v>
      </c>
      <c r="AV26" s="76">
        <v>0</v>
      </c>
      <c r="AW26" s="74">
        <v>0</v>
      </c>
      <c r="AX26" s="74">
        <v>0</v>
      </c>
      <c r="AY26" s="74">
        <v>-30000</v>
      </c>
      <c r="AZ26" s="76">
        <v>0</v>
      </c>
      <c r="BA26" s="74">
        <v>0</v>
      </c>
      <c r="BB26" s="74">
        <v>0</v>
      </c>
      <c r="BC26" s="74">
        <v>0</v>
      </c>
      <c r="BD26" s="76">
        <v>0</v>
      </c>
      <c r="BE26" s="74">
        <v>0</v>
      </c>
      <c r="BF26" s="74">
        <v>0</v>
      </c>
      <c r="BG26" s="74">
        <v>-20000</v>
      </c>
    </row>
    <row r="27" spans="1:59" ht="20.100000000000001" customHeight="1" x14ac:dyDescent="0.25">
      <c r="A27" s="122"/>
      <c r="B27" s="44" t="str">
        <f>IF('0'!$A$1=1,"Зміни обсягів  готівкових коштів","Change in cash volumes")</f>
        <v>Зміни обсягів  готівкових коштів</v>
      </c>
      <c r="C27" s="21">
        <v>602000</v>
      </c>
      <c r="D27" s="74">
        <v>-8513.3982395100011</v>
      </c>
      <c r="E27" s="74">
        <v>-11766.070896610001</v>
      </c>
      <c r="F27" s="74">
        <v>8668.1747163100044</v>
      </c>
      <c r="G27" s="75">
        <v>10015.507839369999</v>
      </c>
      <c r="H27" s="74">
        <v>-11980.665131649999</v>
      </c>
      <c r="I27" s="74">
        <v>2138.8606603599983</v>
      </c>
      <c r="J27" s="74">
        <v>-1333.0059114999967</v>
      </c>
      <c r="K27" s="75">
        <v>22536.339965709998</v>
      </c>
      <c r="L27" s="74">
        <v>-16974.110860979999</v>
      </c>
      <c r="M27" s="74">
        <v>5375.3660488100013</v>
      </c>
      <c r="N27" s="74">
        <v>6678.8367333200013</v>
      </c>
      <c r="O27" s="75">
        <v>1807.7951144099998</v>
      </c>
      <c r="P27" s="74">
        <v>5194.8076555499983</v>
      </c>
      <c r="Q27" s="74">
        <v>-22314.191196629996</v>
      </c>
      <c r="R27" s="74">
        <v>-1783.9133639200008</v>
      </c>
      <c r="S27" s="75">
        <v>17981.575172650002</v>
      </c>
      <c r="T27" s="74">
        <v>-43846.885816800015</v>
      </c>
      <c r="U27" s="74">
        <v>11177.574541580005</v>
      </c>
      <c r="V27" s="74">
        <v>-30076.764453619995</v>
      </c>
      <c r="W27" s="74">
        <v>64855.871227619995</v>
      </c>
      <c r="X27" s="76">
        <v>459.83759269999973</v>
      </c>
      <c r="Y27" s="74">
        <v>2349.8322292499988</v>
      </c>
      <c r="Z27" s="74">
        <v>7612.0201795500006</v>
      </c>
      <c r="AA27" s="74">
        <v>11604.08385024</v>
      </c>
      <c r="AB27" s="76">
        <v>7731.8322665300002</v>
      </c>
      <c r="AC27" s="74">
        <v>-41999.220833649997</v>
      </c>
      <c r="AD27" s="74">
        <v>-15642.305647820001</v>
      </c>
      <c r="AE27" s="74">
        <v>44681.249041980001</v>
      </c>
      <c r="AF27" s="76">
        <v>26784.671137800004</v>
      </c>
      <c r="AG27" s="74">
        <v>758.64089451000109</v>
      </c>
      <c r="AH27" s="74">
        <v>-9834.1522332299974</v>
      </c>
      <c r="AI27" s="74">
        <v>-11831.85430228</v>
      </c>
      <c r="AJ27" s="76">
        <v>1715.4402037100044</v>
      </c>
      <c r="AK27" s="74">
        <v>-43773.020791850009</v>
      </c>
      <c r="AL27" s="74">
        <v>-10787.907254520003</v>
      </c>
      <c r="AM27" s="74">
        <v>43688.136358780001</v>
      </c>
      <c r="AN27" s="76">
        <v>-7016.3579453499951</v>
      </c>
      <c r="AO27" s="74">
        <v>-83430.677453989993</v>
      </c>
      <c r="AP27" s="74">
        <v>102081.39893447999</v>
      </c>
      <c r="AQ27" s="74">
        <v>-36533.194455519988</v>
      </c>
      <c r="AR27" s="76">
        <v>-302.48068619999998</v>
      </c>
      <c r="AS27" s="74">
        <v>-3541.8531612899997</v>
      </c>
      <c r="AT27" s="74">
        <v>-2069.7396391400002</v>
      </c>
      <c r="AU27" s="74">
        <v>22903.524515150002</v>
      </c>
      <c r="AV27" s="76">
        <v>-27503.489164930001</v>
      </c>
      <c r="AW27" s="74">
        <v>9150.1610809099984</v>
      </c>
      <c r="AX27" s="74">
        <v>-9900.8234275700015</v>
      </c>
      <c r="AY27" s="74">
        <v>-10520.165705649997</v>
      </c>
      <c r="AZ27" s="76">
        <v>-145354.33588613998</v>
      </c>
      <c r="BA27" s="74">
        <v>-34174.88330424999</v>
      </c>
      <c r="BB27" s="74">
        <v>15767.452436339983</v>
      </c>
      <c r="BC27" s="74">
        <v>2110.2109708399803</v>
      </c>
      <c r="BD27" s="76">
        <v>-256832.28480547</v>
      </c>
      <c r="BE27" s="74">
        <v>16749.668376619986</v>
      </c>
      <c r="BF27" s="74">
        <v>19735.748397850024</v>
      </c>
      <c r="BG27" s="74">
        <v>39308.338305140001</v>
      </c>
    </row>
    <row r="28" spans="1:59" ht="15.6" x14ac:dyDescent="0.25">
      <c r="A28" s="122"/>
      <c r="B28" s="45" t="str">
        <f>IF('0'!$A$1=1,"Фінансування за рахунок коштів єдиного казначейського рахунку","Financing at the expense of resources of single treasury account")</f>
        <v>Фінансування за рахунок коштів єдиного казначейського рахунку</v>
      </c>
      <c r="C28" s="25">
        <v>603000</v>
      </c>
      <c r="D28" s="86">
        <v>0</v>
      </c>
      <c r="E28" s="86">
        <v>317.91897066000001</v>
      </c>
      <c r="F28" s="86">
        <v>-317.91890971999999</v>
      </c>
      <c r="G28" s="87">
        <v>-6.0940000000000003E-5</v>
      </c>
      <c r="H28" s="86">
        <v>0</v>
      </c>
      <c r="I28" s="86">
        <v>0</v>
      </c>
      <c r="J28" s="86">
        <v>483.67987247999997</v>
      </c>
      <c r="K28" s="87">
        <v>120.27445595999995</v>
      </c>
      <c r="L28" s="86">
        <v>0</v>
      </c>
      <c r="M28" s="86">
        <v>42.255747470000003</v>
      </c>
      <c r="N28" s="86">
        <v>15.983161679999995</v>
      </c>
      <c r="O28" s="87">
        <v>-58.238909149999998</v>
      </c>
      <c r="P28" s="86">
        <v>0</v>
      </c>
      <c r="Q28" s="86">
        <v>360.21342367</v>
      </c>
      <c r="R28" s="86">
        <v>-360.19163397</v>
      </c>
      <c r="S28" s="87">
        <v>-2.1789699999998E-2</v>
      </c>
      <c r="T28" s="86">
        <v>0</v>
      </c>
      <c r="U28" s="86">
        <v>0</v>
      </c>
      <c r="V28" s="86">
        <v>-2.8421709430404007E-14</v>
      </c>
      <c r="W28" s="86">
        <v>0</v>
      </c>
      <c r="X28" s="88">
        <v>0</v>
      </c>
      <c r="Y28" s="86">
        <v>0</v>
      </c>
      <c r="Z28" s="86">
        <v>0.15000023999999998</v>
      </c>
      <c r="AA28" s="86">
        <v>-0.15000023999999998</v>
      </c>
      <c r="AB28" s="88">
        <v>0</v>
      </c>
      <c r="AC28" s="86">
        <v>0</v>
      </c>
      <c r="AD28" s="86">
        <v>8.3120560900000005</v>
      </c>
      <c r="AE28" s="86">
        <v>-8.3120560900000005</v>
      </c>
      <c r="AF28" s="88">
        <v>0</v>
      </c>
      <c r="AG28" s="86">
        <v>0</v>
      </c>
      <c r="AH28" s="86">
        <v>0</v>
      </c>
      <c r="AI28" s="86">
        <v>0</v>
      </c>
      <c r="AJ28" s="88">
        <v>0</v>
      </c>
      <c r="AK28" s="86">
        <v>0</v>
      </c>
      <c r="AL28" s="86">
        <v>0</v>
      </c>
      <c r="AM28" s="86">
        <v>0</v>
      </c>
      <c r="AN28" s="88">
        <v>0</v>
      </c>
      <c r="AO28" s="86">
        <v>0</v>
      </c>
      <c r="AP28" s="86">
        <v>0</v>
      </c>
      <c r="AQ28" s="86">
        <v>0</v>
      </c>
      <c r="AR28" s="88">
        <v>10296.05435907</v>
      </c>
      <c r="AS28" s="86">
        <v>1741.2378168199994</v>
      </c>
      <c r="AT28" s="86">
        <v>16202.021828490002</v>
      </c>
      <c r="AU28" s="86">
        <v>-15731.883502500003</v>
      </c>
      <c r="AV28" s="88">
        <v>14149.558937559999</v>
      </c>
      <c r="AW28" s="86">
        <v>60096.664609579995</v>
      </c>
      <c r="AX28" s="86">
        <v>-21460.489283000003</v>
      </c>
      <c r="AY28" s="86">
        <v>68605.342565020022</v>
      </c>
      <c r="AZ28" s="88">
        <v>58201.518323349992</v>
      </c>
      <c r="BA28" s="86">
        <v>-38918.336243919999</v>
      </c>
      <c r="BB28" s="86">
        <v>67672.528530320007</v>
      </c>
      <c r="BC28" s="86">
        <v>139596.80904972</v>
      </c>
      <c r="BD28" s="88">
        <v>88367.828270880011</v>
      </c>
      <c r="BE28" s="86">
        <v>267896.28216609999</v>
      </c>
      <c r="BF28" s="86">
        <v>-96090.591635939985</v>
      </c>
      <c r="BG28" s="86">
        <v>-118697.75997602002</v>
      </c>
    </row>
    <row r="29" spans="1:59" x14ac:dyDescent="0.25">
      <c r="A29" s="46"/>
      <c r="B29" s="60"/>
      <c r="C29" s="60"/>
      <c r="D29" s="22"/>
      <c r="E29" s="22"/>
      <c r="F29" s="22"/>
      <c r="G29" s="22"/>
      <c r="H29" s="22"/>
      <c r="I29" s="22"/>
      <c r="J29" s="22"/>
      <c r="K29" s="22"/>
      <c r="L29" s="22"/>
      <c r="M29" s="22"/>
      <c r="N29" s="22"/>
      <c r="O29" s="47"/>
      <c r="P29" s="47"/>
      <c r="Q29" s="22"/>
      <c r="R29" s="22"/>
      <c r="S29" s="22"/>
      <c r="T29" s="22"/>
      <c r="U29" s="22"/>
      <c r="V29" s="22"/>
      <c r="W29" s="22"/>
      <c r="X29" s="22"/>
      <c r="Y29" s="22"/>
      <c r="Z29" s="22"/>
      <c r="AA29" s="22"/>
      <c r="AB29" s="22"/>
      <c r="AC29" s="22"/>
      <c r="AD29" s="22"/>
      <c r="AE29" s="22"/>
      <c r="AF29" s="22"/>
      <c r="AG29" s="22"/>
      <c r="AH29" s="22"/>
      <c r="AI29" s="22"/>
      <c r="AJ29" s="22"/>
      <c r="AK29" s="22"/>
      <c r="AL29" s="22"/>
      <c r="AM29" s="22"/>
      <c r="AN29" s="22"/>
      <c r="AO29" s="22"/>
      <c r="AP29" s="22"/>
      <c r="AQ29" s="22"/>
      <c r="AR29" s="22"/>
      <c r="AS29" s="22"/>
      <c r="AT29" s="22"/>
      <c r="AU29" s="22"/>
      <c r="AV29" s="22"/>
      <c r="AW29" s="22"/>
      <c r="AX29" s="22"/>
      <c r="AY29" s="22"/>
      <c r="AZ29" s="22"/>
      <c r="BA29" s="22"/>
      <c r="BB29" s="22"/>
      <c r="BC29" s="22"/>
      <c r="BD29" s="22"/>
      <c r="BE29" s="22"/>
      <c r="BF29" s="22"/>
      <c r="BG29" s="22"/>
    </row>
    <row r="30" spans="1:59" ht="45" customHeight="1" x14ac:dyDescent="0.25">
      <c r="A30" s="118" t="str">
        <f>IF('0'!$A$1=1,"Кредитування Державного бюджету *
(млн. гривень)","Lending from the State budget *
(UAH million)")</f>
        <v>Кредитування Державного бюджету *
(млн. гривень)</v>
      </c>
      <c r="B30" s="113"/>
      <c r="C30" s="48" t="str">
        <f>IF('0'!$A$1=1,"код бюджетної класифікації","budget code
classification")</f>
        <v>код бюджетної класифікації</v>
      </c>
      <c r="D30" s="62" t="s">
        <v>1</v>
      </c>
      <c r="E30" s="62" t="s">
        <v>2</v>
      </c>
      <c r="F30" s="62" t="s">
        <v>3</v>
      </c>
      <c r="G30" s="63" t="s">
        <v>4</v>
      </c>
      <c r="H30" s="62" t="s">
        <v>5</v>
      </c>
      <c r="I30" s="62" t="s">
        <v>6</v>
      </c>
      <c r="J30" s="62" t="s">
        <v>7</v>
      </c>
      <c r="K30" s="63" t="s">
        <v>8</v>
      </c>
      <c r="L30" s="62" t="s">
        <v>9</v>
      </c>
      <c r="M30" s="62" t="s">
        <v>10</v>
      </c>
      <c r="N30" s="62" t="s">
        <v>11</v>
      </c>
      <c r="O30" s="63" t="s">
        <v>12</v>
      </c>
      <c r="P30" s="62" t="s">
        <v>13</v>
      </c>
      <c r="Q30" s="62" t="s">
        <v>14</v>
      </c>
      <c r="R30" s="62" t="s">
        <v>15</v>
      </c>
      <c r="S30" s="63" t="s">
        <v>16</v>
      </c>
      <c r="T30" s="62" t="s">
        <v>17</v>
      </c>
      <c r="U30" s="62" t="s">
        <v>18</v>
      </c>
      <c r="V30" s="62" t="s">
        <v>19</v>
      </c>
      <c r="W30" s="62" t="s">
        <v>20</v>
      </c>
      <c r="X30" s="64" t="s">
        <v>23</v>
      </c>
      <c r="Y30" s="62" t="s">
        <v>24</v>
      </c>
      <c r="Z30" s="62" t="s">
        <v>25</v>
      </c>
      <c r="AA30" s="62" t="s">
        <v>26</v>
      </c>
      <c r="AB30" s="64" t="s">
        <v>27</v>
      </c>
      <c r="AC30" s="62" t="s">
        <v>28</v>
      </c>
      <c r="AD30" s="62" t="s">
        <v>29</v>
      </c>
      <c r="AE30" s="62" t="s">
        <v>30</v>
      </c>
      <c r="AF30" s="64" t="s">
        <v>31</v>
      </c>
      <c r="AG30" s="62" t="s">
        <v>32</v>
      </c>
      <c r="AH30" s="62" t="s">
        <v>33</v>
      </c>
      <c r="AI30" s="62" t="s">
        <v>34</v>
      </c>
      <c r="AJ30" s="64" t="s">
        <v>35</v>
      </c>
      <c r="AK30" s="62" t="s">
        <v>36</v>
      </c>
      <c r="AL30" s="62" t="s">
        <v>37</v>
      </c>
      <c r="AM30" s="62" t="s">
        <v>38</v>
      </c>
      <c r="AN30" s="64" t="s">
        <v>40</v>
      </c>
      <c r="AO30" s="62" t="s">
        <v>41</v>
      </c>
      <c r="AP30" s="62" t="s">
        <v>42</v>
      </c>
      <c r="AQ30" s="62" t="s">
        <v>43</v>
      </c>
      <c r="AR30" s="64" t="s">
        <v>44</v>
      </c>
      <c r="AS30" s="62" t="s">
        <v>45</v>
      </c>
      <c r="AT30" s="62" t="s">
        <v>46</v>
      </c>
      <c r="AU30" s="62" t="s">
        <v>47</v>
      </c>
      <c r="AV30" s="64" t="s">
        <v>48</v>
      </c>
      <c r="AW30" s="62" t="s">
        <v>49</v>
      </c>
      <c r="AX30" s="62" t="s">
        <v>50</v>
      </c>
      <c r="AY30" s="62" t="s">
        <v>51</v>
      </c>
      <c r="AZ30" s="64" t="s">
        <v>52</v>
      </c>
      <c r="BA30" s="62" t="s">
        <v>53</v>
      </c>
      <c r="BB30" s="62" t="s">
        <v>54</v>
      </c>
      <c r="BC30" s="62" t="s">
        <v>55</v>
      </c>
      <c r="BD30" s="64" t="s">
        <v>56</v>
      </c>
      <c r="BE30" s="62" t="s">
        <v>57</v>
      </c>
      <c r="BF30" s="62" t="s">
        <v>58</v>
      </c>
      <c r="BG30" s="62" t="s">
        <v>59</v>
      </c>
    </row>
    <row r="31" spans="1:59" ht="55.2" customHeight="1" x14ac:dyDescent="0.25">
      <c r="A31" s="123" t="str">
        <f>IF('0'!$A$1=1,"ЗА КЛАСИФІКАЦІЄЮ КРЕДИТУВАННЯ БЮДЖЕТУ","CLASSIFICATION OF BUDGET LENDING")</f>
        <v>ЗА КЛАСИФІКАЦІЄЮ КРЕДИТУВАННЯ БЮДЖЕТУ</v>
      </c>
      <c r="B31" s="39" t="str">
        <f>IF('0'!$A$1=1,"Усього кредитування","Total lending")</f>
        <v>Усього кредитування</v>
      </c>
      <c r="C31" s="49">
        <v>4000</v>
      </c>
      <c r="D31" s="65">
        <v>638.49112658999979</v>
      </c>
      <c r="E31" s="65">
        <v>1302.8322101100005</v>
      </c>
      <c r="F31" s="65">
        <v>893.96260291000044</v>
      </c>
      <c r="G31" s="66">
        <v>1879.6848079499991</v>
      </c>
      <c r="H31" s="65">
        <v>308.60797857999989</v>
      </c>
      <c r="I31" s="65">
        <v>1293.2902330700003</v>
      </c>
      <c r="J31" s="65">
        <v>1842.8596504399993</v>
      </c>
      <c r="K31" s="66">
        <v>372.89877440000009</v>
      </c>
      <c r="L31" s="65">
        <v>455.15363107999997</v>
      </c>
      <c r="M31" s="65">
        <v>-503.98478364999977</v>
      </c>
      <c r="N31" s="65">
        <v>689.82704558</v>
      </c>
      <c r="O31" s="66">
        <v>-163.49885138000025</v>
      </c>
      <c r="P31" s="65">
        <v>79.530940919999964</v>
      </c>
      <c r="Q31" s="65">
        <v>977.83845917999997</v>
      </c>
      <c r="R31" s="65">
        <v>1150.7720603400003</v>
      </c>
      <c r="S31" s="66">
        <v>2711.1229042699993</v>
      </c>
      <c r="T31" s="65">
        <v>265.78032838000024</v>
      </c>
      <c r="U31" s="65">
        <v>862.58957319999979</v>
      </c>
      <c r="V31" s="65">
        <v>1049.4662836</v>
      </c>
      <c r="W31" s="65">
        <v>773.08752357000139</v>
      </c>
      <c r="X31" s="67">
        <v>-433.12631506999998</v>
      </c>
      <c r="Y31" s="65">
        <v>743.49028851000048</v>
      </c>
      <c r="Z31" s="65">
        <v>-122.52018775000079</v>
      </c>
      <c r="AA31" s="65">
        <v>1473.706521349998</v>
      </c>
      <c r="AB31" s="67">
        <v>-58.284987989999735</v>
      </c>
      <c r="AC31" s="65">
        <v>-98.476058880000011</v>
      </c>
      <c r="AD31" s="65">
        <v>-156.70556048000043</v>
      </c>
      <c r="AE31" s="65">
        <v>2184.3712463599995</v>
      </c>
      <c r="AF31" s="67">
        <v>-132.09467170000013</v>
      </c>
      <c r="AG31" s="65">
        <v>-45.826063470000037</v>
      </c>
      <c r="AH31" s="65">
        <v>987.16609210999934</v>
      </c>
      <c r="AI31" s="65">
        <v>705.0238825000007</v>
      </c>
      <c r="AJ31" s="67">
        <v>-602.65228896000031</v>
      </c>
      <c r="AK31" s="65">
        <v>-239.7700728899996</v>
      </c>
      <c r="AL31" s="65">
        <v>2520.4278504499998</v>
      </c>
      <c r="AM31" s="65">
        <v>2538.4764374399992</v>
      </c>
      <c r="AN31" s="67">
        <v>-683.15547954999988</v>
      </c>
      <c r="AO31" s="65">
        <v>1998.9006337799995</v>
      </c>
      <c r="AP31" s="65">
        <v>2265.0208168600011</v>
      </c>
      <c r="AQ31" s="65">
        <v>1935.8348669699981</v>
      </c>
      <c r="AR31" s="67">
        <v>912.78323951000004</v>
      </c>
      <c r="AS31" s="65">
        <v>575.96272800999998</v>
      </c>
      <c r="AT31" s="65">
        <v>1920.5521808800002</v>
      </c>
      <c r="AU31" s="65">
        <v>1124.61325812</v>
      </c>
      <c r="AV31" s="67">
        <v>1981.7795274100001</v>
      </c>
      <c r="AW31" s="65">
        <v>-2093.5253918099997</v>
      </c>
      <c r="AX31" s="65">
        <v>418.26032100000003</v>
      </c>
      <c r="AY31" s="65">
        <v>-3477.0505962500006</v>
      </c>
      <c r="AZ31" s="67">
        <v>-1328.91050591</v>
      </c>
      <c r="BA31" s="65">
        <v>-4105.8678464200002</v>
      </c>
      <c r="BB31" s="65">
        <v>-1069.5350692899992</v>
      </c>
      <c r="BC31" s="65">
        <v>1045.207886859999</v>
      </c>
      <c r="BD31" s="67">
        <v>-1144.84465217</v>
      </c>
      <c r="BE31" s="65">
        <v>-2932.9539624199997</v>
      </c>
      <c r="BF31" s="65">
        <v>-1507.3273872300003</v>
      </c>
      <c r="BG31" s="65">
        <v>115.83541773999991</v>
      </c>
    </row>
    <row r="32" spans="1:59" ht="55.2" customHeight="1" x14ac:dyDescent="0.25">
      <c r="A32" s="124"/>
      <c r="B32" s="50" t="str">
        <f>IF('0'!$A$1=1,"Надання кредитів","Loans extended")</f>
        <v>Надання кредитів</v>
      </c>
      <c r="C32" s="21">
        <v>4110</v>
      </c>
      <c r="D32" s="74">
        <v>1131.3545409999997</v>
      </c>
      <c r="E32" s="74">
        <v>2122.40932896</v>
      </c>
      <c r="F32" s="74">
        <v>1449.5571507400005</v>
      </c>
      <c r="G32" s="75">
        <v>2300.3050143</v>
      </c>
      <c r="H32" s="74">
        <v>574.60240476999991</v>
      </c>
      <c r="I32" s="74">
        <v>1609.60578128</v>
      </c>
      <c r="J32" s="74">
        <v>2102.0836982499991</v>
      </c>
      <c r="K32" s="75">
        <v>1808.1700127100003</v>
      </c>
      <c r="L32" s="74">
        <v>1612.02543982</v>
      </c>
      <c r="M32" s="74">
        <v>633.11870761000046</v>
      </c>
      <c r="N32" s="74">
        <v>1003.5847507600001</v>
      </c>
      <c r="O32" s="75">
        <v>2751.3188001800004</v>
      </c>
      <c r="P32" s="74">
        <v>363.44527119999998</v>
      </c>
      <c r="Q32" s="74">
        <v>1438.1901703199999</v>
      </c>
      <c r="R32" s="74">
        <v>1696.1993298400007</v>
      </c>
      <c r="S32" s="75">
        <v>3219.5544542399994</v>
      </c>
      <c r="T32" s="74">
        <v>982.45480994000013</v>
      </c>
      <c r="U32" s="74">
        <v>1811.9832675499999</v>
      </c>
      <c r="V32" s="74">
        <v>2418.0986468599995</v>
      </c>
      <c r="W32" s="74">
        <v>2035.4633735300013</v>
      </c>
      <c r="X32" s="76">
        <v>847.67536713000004</v>
      </c>
      <c r="Y32" s="74">
        <v>1870.7532445200002</v>
      </c>
      <c r="Z32" s="74">
        <v>1648.4336493699998</v>
      </c>
      <c r="AA32" s="74">
        <v>2749.7429751899981</v>
      </c>
      <c r="AB32" s="76">
        <v>1439.8807221299999</v>
      </c>
      <c r="AC32" s="74">
        <v>1231.2775986300003</v>
      </c>
      <c r="AD32" s="74">
        <v>1284.5680075699997</v>
      </c>
      <c r="AE32" s="74">
        <v>3903.5635261299994</v>
      </c>
      <c r="AF32" s="76">
        <v>1337.8742705</v>
      </c>
      <c r="AG32" s="74">
        <v>1608.3230550200005</v>
      </c>
      <c r="AH32" s="74">
        <v>2546.3628137700002</v>
      </c>
      <c r="AI32" s="74">
        <v>2819.61418572</v>
      </c>
      <c r="AJ32" s="76">
        <v>938.88195291999989</v>
      </c>
      <c r="AK32" s="74">
        <v>1928.3700208999999</v>
      </c>
      <c r="AL32" s="74">
        <v>3973.3844307299996</v>
      </c>
      <c r="AM32" s="74">
        <v>4679.2601825999991</v>
      </c>
      <c r="AN32" s="76">
        <v>649.70507654000005</v>
      </c>
      <c r="AO32" s="74">
        <v>4264.6296982399999</v>
      </c>
      <c r="AP32" s="74">
        <v>3765.3629626699985</v>
      </c>
      <c r="AQ32" s="74">
        <v>6354.1541777399998</v>
      </c>
      <c r="AR32" s="76">
        <v>2430.4637488000003</v>
      </c>
      <c r="AS32" s="74">
        <v>3575.4557025500003</v>
      </c>
      <c r="AT32" s="74">
        <v>3395.1396046299997</v>
      </c>
      <c r="AU32" s="74">
        <v>4242.4320588699993</v>
      </c>
      <c r="AV32" s="76">
        <v>3779.63195443</v>
      </c>
      <c r="AW32" s="74">
        <v>1010.09107563</v>
      </c>
      <c r="AX32" s="74">
        <v>2050.3717813599997</v>
      </c>
      <c r="AY32" s="74">
        <v>2323.0767889500003</v>
      </c>
      <c r="AZ32" s="76">
        <v>767.30419815999994</v>
      </c>
      <c r="BA32" s="74">
        <v>885.50764402999994</v>
      </c>
      <c r="BB32" s="74">
        <v>1626.4261641100002</v>
      </c>
      <c r="BC32" s="74">
        <v>6061.2737625799982</v>
      </c>
      <c r="BD32" s="76">
        <v>688.98099803000002</v>
      </c>
      <c r="BE32" s="74">
        <v>893.30719959999999</v>
      </c>
      <c r="BF32" s="74">
        <v>987.91259524000009</v>
      </c>
      <c r="BG32" s="74">
        <v>4466.43201142</v>
      </c>
    </row>
    <row r="33" spans="1:59" ht="55.2" customHeight="1" x14ac:dyDescent="0.25">
      <c r="A33" s="125"/>
      <c r="B33" s="51" t="str">
        <f>IF('0'!$A$1=1,"Повернення кредитів","Loans returned")</f>
        <v>Повернення кредитів</v>
      </c>
      <c r="C33" s="25">
        <v>4120</v>
      </c>
      <c r="D33" s="86">
        <v>-492.86341441000002</v>
      </c>
      <c r="E33" s="86">
        <v>-819.57711884999992</v>
      </c>
      <c r="F33" s="86">
        <v>-555.59454782999978</v>
      </c>
      <c r="G33" s="87">
        <v>-420.62020635000022</v>
      </c>
      <c r="H33" s="86">
        <v>-265.99442619000001</v>
      </c>
      <c r="I33" s="86">
        <v>-316.31554820999997</v>
      </c>
      <c r="J33" s="86">
        <v>-259.22404781000023</v>
      </c>
      <c r="K33" s="87">
        <v>-1435.2712383099997</v>
      </c>
      <c r="L33" s="86">
        <v>-1156.8718087400002</v>
      </c>
      <c r="M33" s="86">
        <v>-1137.1034912599998</v>
      </c>
      <c r="N33" s="86">
        <v>-313.7577051799999</v>
      </c>
      <c r="O33" s="87">
        <v>-2914.8176515599998</v>
      </c>
      <c r="P33" s="86">
        <v>-283.91433028</v>
      </c>
      <c r="Q33" s="86">
        <v>-460.35171113999996</v>
      </c>
      <c r="R33" s="86">
        <v>-545.42726949999974</v>
      </c>
      <c r="S33" s="87">
        <v>-508.43154996999988</v>
      </c>
      <c r="T33" s="86">
        <v>-716.67448156</v>
      </c>
      <c r="U33" s="86">
        <v>-949.39369435000003</v>
      </c>
      <c r="V33" s="86">
        <v>-1368.6323632599999</v>
      </c>
      <c r="W33" s="86">
        <v>-1262.3758499599994</v>
      </c>
      <c r="X33" s="88">
        <v>-1280.8016822</v>
      </c>
      <c r="Y33" s="86">
        <v>-1127.2629560099995</v>
      </c>
      <c r="Z33" s="86">
        <v>-1770.9538371200006</v>
      </c>
      <c r="AA33" s="86">
        <v>-1276.0364538399999</v>
      </c>
      <c r="AB33" s="88">
        <v>-1498.1657101199999</v>
      </c>
      <c r="AC33" s="86">
        <v>-1329.7536575100003</v>
      </c>
      <c r="AD33" s="86">
        <v>-1441.27356805</v>
      </c>
      <c r="AE33" s="86">
        <v>-1719.1922797700017</v>
      </c>
      <c r="AF33" s="88">
        <v>-1469.9689422000001</v>
      </c>
      <c r="AG33" s="86">
        <v>-1654.1491184900001</v>
      </c>
      <c r="AH33" s="86">
        <v>-1559.196721660001</v>
      </c>
      <c r="AI33" s="86">
        <v>-2114.5903032199994</v>
      </c>
      <c r="AJ33" s="88">
        <v>-1541.5342418800001</v>
      </c>
      <c r="AK33" s="86">
        <v>-2168.1400937899998</v>
      </c>
      <c r="AL33" s="86">
        <v>-1452.9565802799998</v>
      </c>
      <c r="AM33" s="86">
        <v>-2140.7837451599989</v>
      </c>
      <c r="AN33" s="88">
        <v>-1332.8605560899998</v>
      </c>
      <c r="AO33" s="86">
        <v>-2265.7290644600007</v>
      </c>
      <c r="AP33" s="86">
        <v>-1500.3421458099992</v>
      </c>
      <c r="AQ33" s="86">
        <v>-4418.3193107700008</v>
      </c>
      <c r="AR33" s="88">
        <v>-1517.6805092899999</v>
      </c>
      <c r="AS33" s="86">
        <v>-2999.49297454</v>
      </c>
      <c r="AT33" s="86">
        <v>-1474.5874237500002</v>
      </c>
      <c r="AU33" s="86">
        <v>-3117.8188007500003</v>
      </c>
      <c r="AV33" s="88">
        <v>-1797.8524270200001</v>
      </c>
      <c r="AW33" s="86">
        <v>-3103.6164674399993</v>
      </c>
      <c r="AX33" s="86">
        <v>-1632.1114603599999</v>
      </c>
      <c r="AY33" s="86">
        <v>-5800.1273852000004</v>
      </c>
      <c r="AZ33" s="88">
        <v>-2096.2147040700002</v>
      </c>
      <c r="BA33" s="86">
        <v>-4991.3754904500001</v>
      </c>
      <c r="BB33" s="86">
        <v>-2695.9612333999994</v>
      </c>
      <c r="BC33" s="86">
        <v>-5016.0658757199999</v>
      </c>
      <c r="BD33" s="88">
        <v>-1833.8256502000002</v>
      </c>
      <c r="BE33" s="86">
        <v>-3826.2611620199996</v>
      </c>
      <c r="BF33" s="86">
        <v>-2495.2399824699996</v>
      </c>
      <c r="BG33" s="86">
        <v>-4350.596593680003</v>
      </c>
    </row>
    <row r="34" spans="1:59" x14ac:dyDescent="0.25">
      <c r="A34" s="14"/>
      <c r="B34" s="60"/>
      <c r="C34" s="60"/>
      <c r="D34" s="60"/>
      <c r="E34" s="60"/>
      <c r="F34" s="60"/>
      <c r="G34" s="60"/>
      <c r="H34" s="60"/>
      <c r="I34" s="60"/>
      <c r="J34" s="60"/>
      <c r="K34" s="60"/>
      <c r="L34" s="60"/>
      <c r="M34" s="60"/>
      <c r="N34" s="60"/>
      <c r="O34" s="60"/>
      <c r="P34" s="60"/>
      <c r="Q34" s="60"/>
      <c r="R34" s="60"/>
      <c r="S34" s="60"/>
      <c r="T34" s="60"/>
      <c r="U34" s="60"/>
      <c r="V34" s="60"/>
      <c r="W34" s="60"/>
      <c r="X34" s="14"/>
      <c r="Y34" s="14"/>
      <c r="Z34" s="14"/>
      <c r="AA34" s="14"/>
    </row>
    <row r="35" spans="1:59" x14ac:dyDescent="0.25">
      <c r="A35" s="115" t="str">
        <f>'2'!A40</f>
        <v>* Дані розраховано згідно із квартальними та річними звітами Казначейства про виконання бюджету</v>
      </c>
      <c r="B35" s="115"/>
      <c r="C35" s="115"/>
      <c r="D35" s="60"/>
      <c r="E35" s="60"/>
      <c r="F35" s="60"/>
      <c r="G35" s="60"/>
      <c r="H35" s="60"/>
      <c r="I35" s="60"/>
      <c r="J35" s="60"/>
      <c r="K35" s="60"/>
      <c r="L35" s="60"/>
      <c r="M35" s="60"/>
      <c r="N35" s="60"/>
      <c r="O35" s="60"/>
      <c r="P35" s="60"/>
      <c r="Q35" s="60"/>
      <c r="R35" s="60"/>
      <c r="S35" s="60"/>
      <c r="T35" s="60"/>
      <c r="U35" s="60"/>
      <c r="V35" s="60"/>
      <c r="W35" s="60"/>
      <c r="X35" s="14"/>
      <c r="Y35" s="14"/>
      <c r="Z35" s="14"/>
      <c r="AA35" s="14"/>
    </row>
    <row r="36" spans="1:59" s="95" customFormat="1" ht="15.6" x14ac:dyDescent="0.3">
      <c r="A36" s="115"/>
      <c r="B36" s="115"/>
      <c r="C36" s="115"/>
      <c r="D36" s="100"/>
      <c r="E36" s="100"/>
      <c r="F36" s="100"/>
      <c r="G36" s="100"/>
      <c r="H36" s="100"/>
      <c r="I36" s="100"/>
      <c r="J36" s="100"/>
      <c r="K36" s="100"/>
      <c r="L36" s="100"/>
      <c r="M36" s="100"/>
      <c r="N36" s="100"/>
      <c r="O36" s="100"/>
      <c r="P36" s="100"/>
      <c r="Q36" s="100"/>
      <c r="R36" s="100"/>
      <c r="S36" s="100"/>
      <c r="T36" s="100"/>
      <c r="U36" s="100"/>
      <c r="V36" s="100"/>
      <c r="W36" s="100"/>
      <c r="X36" s="101"/>
      <c r="Y36" s="101"/>
      <c r="Z36" s="101"/>
      <c r="AA36" s="101"/>
    </row>
    <row r="37" spans="1:59" s="95" customFormat="1" ht="15.6" x14ac:dyDescent="0.3">
      <c r="A37" s="115"/>
      <c r="B37" s="115"/>
      <c r="C37" s="115"/>
      <c r="D37" s="100"/>
      <c r="E37" s="100"/>
      <c r="F37" s="100"/>
      <c r="G37" s="100"/>
      <c r="H37" s="100"/>
      <c r="I37" s="100"/>
      <c r="J37" s="100"/>
      <c r="K37" s="100"/>
      <c r="L37" s="100"/>
      <c r="M37" s="100"/>
      <c r="N37" s="100"/>
      <c r="O37" s="100"/>
      <c r="P37" s="100"/>
      <c r="Q37" s="100"/>
      <c r="R37" s="100"/>
      <c r="S37" s="100"/>
      <c r="T37" s="100"/>
      <c r="U37" s="100"/>
      <c r="V37" s="100"/>
      <c r="W37" s="100"/>
      <c r="X37" s="101"/>
      <c r="Y37" s="101"/>
      <c r="Z37" s="101"/>
      <c r="AA37" s="101"/>
    </row>
    <row r="38" spans="1:59" s="95" customFormat="1" ht="15.6" x14ac:dyDescent="0.3">
      <c r="A38" s="102"/>
      <c r="B38" s="102"/>
      <c r="C38" s="102"/>
      <c r="D38" s="100"/>
      <c r="E38" s="100"/>
      <c r="F38" s="100"/>
      <c r="G38" s="100"/>
      <c r="H38" s="100"/>
      <c r="I38" s="100"/>
      <c r="J38" s="100"/>
      <c r="K38" s="100"/>
      <c r="L38" s="100"/>
      <c r="M38" s="100"/>
      <c r="N38" s="100"/>
      <c r="O38" s="100"/>
      <c r="P38" s="100"/>
      <c r="Q38" s="100"/>
      <c r="R38" s="100"/>
      <c r="S38" s="100"/>
      <c r="T38" s="100"/>
      <c r="U38" s="100"/>
      <c r="V38" s="100"/>
      <c r="W38" s="100"/>
      <c r="X38" s="101"/>
      <c r="Y38" s="101"/>
      <c r="Z38" s="101"/>
      <c r="AA38" s="101"/>
    </row>
    <row r="39" spans="1:59" s="95" customFormat="1" ht="15.6" x14ac:dyDescent="0.3">
      <c r="A39" s="121" t="str">
        <f>IF('0'!$A$1=1,"** Дані наведені згідно з вимогами зі складання звітності про виконання бюджету (наказ Казначейства від 13.02.2012 № 53)","** Data are presented according to the requirements of reporting on budget execution (order of the Treasury 13.02.2012 № 53)")</f>
        <v>** Дані наведені згідно з вимогами зі складання звітності про виконання бюджету (наказ Казначейства від 13.02.2012 № 53)</v>
      </c>
      <c r="B39" s="121"/>
      <c r="C39" s="121"/>
      <c r="D39" s="100"/>
      <c r="E39" s="100"/>
      <c r="F39" s="100"/>
      <c r="G39" s="100"/>
      <c r="H39" s="100"/>
      <c r="I39" s="100"/>
      <c r="J39" s="100"/>
      <c r="K39" s="100"/>
      <c r="L39" s="100"/>
      <c r="M39" s="100"/>
      <c r="N39" s="100"/>
      <c r="O39" s="100"/>
      <c r="P39" s="100"/>
      <c r="Q39" s="100"/>
      <c r="R39" s="100"/>
      <c r="S39" s="100"/>
      <c r="T39" s="100"/>
      <c r="U39" s="100"/>
      <c r="V39" s="100"/>
      <c r="W39" s="100"/>
      <c r="X39" s="101"/>
      <c r="Y39" s="101"/>
      <c r="Z39" s="101"/>
      <c r="AA39" s="101"/>
    </row>
    <row r="40" spans="1:59" s="95" customFormat="1" ht="15.6" x14ac:dyDescent="0.3">
      <c r="B40" s="103"/>
      <c r="C40" s="103"/>
      <c r="D40" s="103"/>
      <c r="E40" s="103"/>
      <c r="F40" s="103"/>
      <c r="G40" s="103"/>
      <c r="H40" s="103"/>
      <c r="I40" s="103"/>
      <c r="J40" s="103"/>
      <c r="K40" s="103"/>
      <c r="L40" s="103"/>
      <c r="M40" s="103"/>
      <c r="N40" s="103"/>
      <c r="O40" s="103"/>
      <c r="P40" s="103"/>
      <c r="Q40" s="103"/>
      <c r="R40" s="103"/>
      <c r="S40" s="103"/>
      <c r="T40" s="103"/>
      <c r="U40" s="103"/>
      <c r="V40" s="103"/>
      <c r="W40" s="103"/>
    </row>
    <row r="41" spans="1:59" s="95" customFormat="1" ht="15.6" x14ac:dyDescent="0.3">
      <c r="B41" s="103"/>
      <c r="C41" s="103"/>
      <c r="D41" s="103"/>
      <c r="E41" s="103"/>
      <c r="F41" s="103"/>
      <c r="G41" s="103"/>
      <c r="H41" s="103"/>
      <c r="I41" s="103"/>
      <c r="J41" s="103"/>
      <c r="K41" s="103"/>
      <c r="L41" s="103"/>
      <c r="M41" s="103"/>
      <c r="N41" s="103"/>
      <c r="O41" s="103"/>
      <c r="P41" s="103"/>
      <c r="Q41" s="103"/>
      <c r="R41" s="103"/>
      <c r="S41" s="103"/>
      <c r="T41" s="103"/>
      <c r="U41" s="103"/>
      <c r="V41" s="103"/>
      <c r="W41" s="103"/>
    </row>
    <row r="42" spans="1:59" s="95" customFormat="1" ht="15.6" x14ac:dyDescent="0.3">
      <c r="B42" s="103"/>
      <c r="C42" s="103"/>
      <c r="D42" s="103"/>
      <c r="E42" s="103"/>
      <c r="F42" s="103"/>
      <c r="G42" s="103"/>
      <c r="H42" s="103"/>
      <c r="I42" s="103"/>
      <c r="J42" s="103"/>
      <c r="K42" s="103"/>
      <c r="L42" s="103"/>
      <c r="M42" s="103"/>
      <c r="N42" s="103"/>
      <c r="O42" s="103"/>
      <c r="P42" s="103"/>
      <c r="Q42" s="103"/>
      <c r="R42" s="103"/>
      <c r="S42" s="103"/>
      <c r="T42" s="103"/>
      <c r="U42" s="103"/>
      <c r="V42" s="103"/>
      <c r="W42" s="103"/>
    </row>
  </sheetData>
  <sheetProtection password="CF7A" sheet="1" formatCells="0"/>
  <mergeCells count="7">
    <mergeCell ref="A39:C39"/>
    <mergeCell ref="A19:A28"/>
    <mergeCell ref="A31:A33"/>
    <mergeCell ref="A2:B2"/>
    <mergeCell ref="A30:B30"/>
    <mergeCell ref="A3:A18"/>
    <mergeCell ref="A35:C37"/>
  </mergeCells>
  <phoneticPr fontId="22" type="noConversion"/>
  <hyperlinks>
    <hyperlink ref="A1" location="'0'!A1" display="'0'!A1"/>
  </hyperlinks>
  <printOptions horizontalCentered="1" verticalCentered="1"/>
  <pageMargins left="0.19685039370078741" right="0.19685039370078741" top="0.19685039370078741" bottom="0.19685039370078741" header="0.31496062992125984" footer="0.31496062992125984"/>
  <pageSetup paperSize="9" scale="57" orientation="landscape" r:id="rId1"/>
  <colBreaks count="1" manualBreakCount="1">
    <brk id="15"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4</vt:i4>
      </vt:variant>
      <vt:variant>
        <vt:lpstr>Іменовані діапазони</vt:lpstr>
      </vt:variant>
      <vt:variant>
        <vt:i4>5</vt:i4>
      </vt:variant>
    </vt:vector>
  </HeadingPairs>
  <TitlesOfParts>
    <vt:vector size="9" baseType="lpstr">
      <vt:lpstr>0</vt:lpstr>
      <vt:lpstr>2</vt:lpstr>
      <vt:lpstr>5</vt:lpstr>
      <vt:lpstr>8</vt:lpstr>
      <vt:lpstr>'2'!Заголовки_для_друку</vt:lpstr>
      <vt:lpstr>'5'!Заголовки_для_друку</vt:lpstr>
      <vt:lpstr>'8'!Заголовки_для_друку</vt:lpstr>
      <vt:lpstr>'0'!Область_друку</vt:lpstr>
      <vt:lpstr>'8'!Область_друку</vt:lpstr>
    </vt:vector>
  </TitlesOfParts>
  <Company>nbu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Yuliia.Harahon@bank.gov.ua</dc:creator>
  <cp:lastModifiedBy>Гарагон Юлія Володимирівна</cp:lastModifiedBy>
  <cp:lastPrinted>2017-05-11T13:49:36Z</cp:lastPrinted>
  <dcterms:created xsi:type="dcterms:W3CDTF">2015-10-21T06:22:09Z</dcterms:created>
  <dcterms:modified xsi:type="dcterms:W3CDTF">2025-04-29T10:03:09Z</dcterms:modified>
</cp:coreProperties>
</file>